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Sheet1" sheetId="1" r:id="rId1"/>
    <sheet name="Varmekapasitet" sheetId="2" r:id="rId2"/>
    <sheet name="Abs.Tårn" sheetId="3" r:id="rId3"/>
  </sheets>
  <definedNames/>
  <calcPr fullCalcOnLoad="1"/>
</workbook>
</file>

<file path=xl/sharedStrings.xml><?xml version="1.0" encoding="utf-8"?>
<sst xmlns="http://schemas.openxmlformats.org/spreadsheetml/2006/main" count="126" uniqueCount="68">
  <si>
    <t>Formaldehyd</t>
  </si>
  <si>
    <t>Nitrogen</t>
  </si>
  <si>
    <t>Oksygen</t>
  </si>
  <si>
    <t>Hydrogen</t>
  </si>
  <si>
    <t>Luft</t>
  </si>
  <si>
    <t>Metanol 30-&gt;64,5(l)</t>
  </si>
  <si>
    <t>Q (kW)</t>
  </si>
  <si>
    <t>Metanol (g) 64,5-&gt;68</t>
  </si>
  <si>
    <t>Fordampingsentalpi</t>
  </si>
  <si>
    <t>H (kJ/kmol)</t>
  </si>
  <si>
    <t>Vann (aq) 40-&gt;68</t>
  </si>
  <si>
    <t>Fase</t>
  </si>
  <si>
    <t>l</t>
  </si>
  <si>
    <t>g</t>
  </si>
  <si>
    <t>aq</t>
  </si>
  <si>
    <t>Metanol</t>
  </si>
  <si>
    <t xml:space="preserve">Metanol </t>
  </si>
  <si>
    <t xml:space="preserve">Vann </t>
  </si>
  <si>
    <t>CO2</t>
  </si>
  <si>
    <t xml:space="preserve">CO </t>
  </si>
  <si>
    <t>a*10^3</t>
  </si>
  <si>
    <t>b*10^5</t>
  </si>
  <si>
    <t>c*10^8</t>
  </si>
  <si>
    <t>d * 10^12</t>
  </si>
  <si>
    <t>Molvekt</t>
  </si>
  <si>
    <t>(kg/kmol)</t>
  </si>
  <si>
    <t>Fordampningsvarme</t>
  </si>
  <si>
    <t>Til Fordamper</t>
  </si>
  <si>
    <t>(kg/h)</t>
  </si>
  <si>
    <t>(mol/s)</t>
  </si>
  <si>
    <t>30-&gt;64.5 (l)</t>
  </si>
  <si>
    <t>KW</t>
  </si>
  <si>
    <r>
      <t>D</t>
    </r>
    <r>
      <rPr>
        <sz val="10"/>
        <rFont val="Arial"/>
        <family val="0"/>
      </rPr>
      <t>Q</t>
    </r>
  </si>
  <si>
    <t>64,5-&gt;68 (g)</t>
  </si>
  <si>
    <t>Fordamping</t>
  </si>
  <si>
    <t>Vann</t>
  </si>
  <si>
    <t>25-&gt;64,5</t>
  </si>
  <si>
    <r>
      <t>D</t>
    </r>
    <r>
      <rPr>
        <sz val="10"/>
        <rFont val="Arial"/>
        <family val="2"/>
      </rPr>
      <t>H (KJ/mol)</t>
    </r>
  </si>
  <si>
    <t>20-&gt;64,5 (l)</t>
  </si>
  <si>
    <t>40-&gt;68 (g)</t>
  </si>
  <si>
    <t>Totalt:</t>
  </si>
  <si>
    <t>Fordamper</t>
  </si>
  <si>
    <t xml:space="preserve">Varmekapasitetskonstanter     </t>
  </si>
  <si>
    <t>Adsorbsjonstårn:</t>
  </si>
  <si>
    <t>Recycle (30)</t>
  </si>
  <si>
    <t>Off-Gass (12)</t>
  </si>
  <si>
    <t>Formalin (9)</t>
  </si>
  <si>
    <t>Abs.Vann (17)</t>
  </si>
  <si>
    <t>(kg/s)</t>
  </si>
  <si>
    <t>Absorbsjonstårn:</t>
  </si>
  <si>
    <t>Off-gass</t>
  </si>
  <si>
    <t>CO2 (230-&gt;25)</t>
  </si>
  <si>
    <t>N2</t>
  </si>
  <si>
    <t>H2</t>
  </si>
  <si>
    <t>Recycle:</t>
  </si>
  <si>
    <r>
      <t>D</t>
    </r>
    <r>
      <rPr>
        <b/>
        <sz val="10"/>
        <rFont val="Arial"/>
        <family val="0"/>
      </rPr>
      <t>Q</t>
    </r>
  </si>
  <si>
    <t>230-&gt;100</t>
  </si>
  <si>
    <t>230-&gt;100 (g)</t>
  </si>
  <si>
    <t>100-&gt;20 (l)</t>
  </si>
  <si>
    <t>100-&gt;60</t>
  </si>
  <si>
    <t>Fordampning</t>
  </si>
  <si>
    <t>100-&gt;60 (l)</t>
  </si>
  <si>
    <t>Formalin:</t>
  </si>
  <si>
    <t>100-&gt;20</t>
  </si>
  <si>
    <t>Total:</t>
  </si>
  <si>
    <t>Off-Gass</t>
  </si>
  <si>
    <t>Recycle</t>
  </si>
  <si>
    <t>Formalin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</si>
</sst>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0"/>
    <numFmt numFmtId="174" formatCode="0.0000000"/>
    <numFmt numFmtId="175" formatCode="0.00000"/>
    <numFmt numFmtId="176" formatCode="0.0000"/>
    <numFmt numFmtId="177" formatCode="0.0"/>
    <numFmt numFmtId="178" formatCode="0.000000000"/>
    <numFmt numFmtId="179" formatCode="0.00000000"/>
  </numFmts>
  <fonts count="6">
    <font>
      <sz val="10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22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2" fontId="0" fillId="0" borderId="1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6" xfId="0" applyNumberForma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B3" sqref="B3"/>
    </sheetView>
  </sheetViews>
  <sheetFormatPr defaultColWidth="9.140625" defaultRowHeight="12.75"/>
  <cols>
    <col min="1" max="1" width="18.57421875" style="0" customWidth="1"/>
    <col min="2" max="2" width="10.140625" style="0" customWidth="1"/>
    <col min="3" max="3" width="10.57421875" style="0" bestFit="1" customWidth="1"/>
    <col min="4" max="4" width="15.140625" style="0" customWidth="1"/>
    <col min="5" max="7" width="9.8515625" style="0" customWidth="1"/>
    <col min="8" max="8" width="13.7109375" style="0" customWidth="1"/>
    <col min="9" max="9" width="13.00390625" style="0" customWidth="1"/>
  </cols>
  <sheetData>
    <row r="1" spans="2:9" ht="12.75">
      <c r="B1" t="s">
        <v>9</v>
      </c>
      <c r="C1" t="s">
        <v>6</v>
      </c>
      <c r="D1" s="1"/>
      <c r="E1" s="1"/>
      <c r="F1" s="2"/>
      <c r="G1" s="2"/>
      <c r="H1" s="2"/>
      <c r="I1" s="2"/>
    </row>
    <row r="2" spans="1:8" ht="12.75">
      <c r="A2" t="s">
        <v>5</v>
      </c>
      <c r="B2" t="e">
        <f>Varmekapasitet!C3(64.5-30)</f>
        <v>#REF!</v>
      </c>
      <c r="C2" s="3" t="e">
        <f>B2*I4</f>
        <v>#REF!</v>
      </c>
      <c r="D2" s="1"/>
      <c r="E2" s="1"/>
      <c r="F2" s="1"/>
      <c r="G2" s="1"/>
      <c r="H2" s="1"/>
    </row>
    <row r="3" spans="1:8" ht="12.75">
      <c r="A3" t="s">
        <v>7</v>
      </c>
      <c r="B3">
        <v>169.5</v>
      </c>
      <c r="C3" s="3">
        <f>B3*I4</f>
        <v>0</v>
      </c>
      <c r="D3" s="1"/>
      <c r="E3" s="1"/>
      <c r="F3" s="2"/>
      <c r="G3" s="2"/>
      <c r="H3" s="1"/>
    </row>
    <row r="4" spans="1:8" ht="12.75">
      <c r="A4" t="s">
        <v>8</v>
      </c>
      <c r="B4">
        <v>38</v>
      </c>
      <c r="C4" s="3">
        <f>B4*H4</f>
        <v>0</v>
      </c>
      <c r="D4" s="1"/>
      <c r="E4" s="1"/>
      <c r="F4" s="1"/>
      <c r="G4" s="1"/>
      <c r="H4" s="1"/>
    </row>
    <row r="5" spans="3:8" ht="12.75">
      <c r="C5" s="3"/>
      <c r="D5" s="1"/>
      <c r="E5" s="1"/>
      <c r="F5" s="1"/>
      <c r="G5" s="1"/>
      <c r="H5" s="2"/>
    </row>
    <row r="6" spans="1:8" ht="12.75">
      <c r="A6" t="s">
        <v>10</v>
      </c>
      <c r="B6">
        <f>B9*(68-40)</f>
        <v>0</v>
      </c>
      <c r="C6" s="3">
        <f>B6*I10</f>
        <v>0</v>
      </c>
      <c r="D6" s="1"/>
      <c r="E6" s="1"/>
      <c r="F6" s="1"/>
      <c r="G6" s="1"/>
      <c r="H6" s="2"/>
    </row>
    <row r="7" spans="1:8" ht="12.75">
      <c r="A7" t="s">
        <v>8</v>
      </c>
      <c r="B7">
        <v>44000</v>
      </c>
      <c r="C7" s="3">
        <f>B7*H10</f>
        <v>0</v>
      </c>
      <c r="D7" s="1"/>
      <c r="E7" s="1"/>
      <c r="F7" s="1"/>
      <c r="G7" s="1"/>
      <c r="H7" s="2"/>
    </row>
    <row r="8" spans="1:8" ht="12.75">
      <c r="A8" s="1"/>
      <c r="B8" s="12"/>
      <c r="C8" s="13"/>
      <c r="D8" s="1"/>
      <c r="E8" s="1"/>
      <c r="F8" s="1"/>
      <c r="G8" s="1"/>
      <c r="H8" s="2"/>
    </row>
    <row r="9" spans="1:8" ht="12.75">
      <c r="A9" s="1"/>
      <c r="B9" s="12"/>
      <c r="C9" s="13"/>
      <c r="D9" s="1"/>
      <c r="E9" s="1"/>
      <c r="F9" s="1"/>
      <c r="G9" s="2"/>
      <c r="H9" s="2"/>
    </row>
    <row r="10" spans="1:8" ht="12.75">
      <c r="A10" s="1"/>
      <c r="B10" s="12"/>
      <c r="C10" s="13"/>
      <c r="D10" s="1"/>
      <c r="E10" s="1"/>
      <c r="F10" s="1"/>
      <c r="G10" s="1"/>
      <c r="H10" s="2"/>
    </row>
    <row r="20" ht="12.75">
      <c r="C20" s="3"/>
    </row>
    <row r="21" ht="12.75">
      <c r="C21" s="3"/>
    </row>
    <row r="22" ht="12.75">
      <c r="C22" s="3"/>
    </row>
    <row r="23" ht="12.75">
      <c r="C23" s="3"/>
    </row>
    <row r="24" ht="12.75">
      <c r="C24" s="3"/>
    </row>
    <row r="25" ht="12.75">
      <c r="C2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H5" sqref="H5"/>
    </sheetView>
  </sheetViews>
  <sheetFormatPr defaultColWidth="9.140625" defaultRowHeight="12.75"/>
  <cols>
    <col min="1" max="1" width="11.7109375" style="0" bestFit="1" customWidth="1"/>
    <col min="2" max="2" width="9.140625" style="4" customWidth="1"/>
    <col min="8" max="8" width="17.8515625" style="0" bestFit="1" customWidth="1"/>
    <col min="9" max="10" width="12.28125" style="0" bestFit="1" customWidth="1"/>
  </cols>
  <sheetData>
    <row r="1" spans="1:15" ht="12.75">
      <c r="A1" s="8"/>
      <c r="B1" s="25"/>
      <c r="C1" s="26"/>
      <c r="D1" s="22" t="s">
        <v>42</v>
      </c>
      <c r="E1" s="23"/>
      <c r="F1" s="24"/>
      <c r="G1" s="39" t="s">
        <v>24</v>
      </c>
      <c r="H1" s="39" t="s">
        <v>26</v>
      </c>
      <c r="I1" s="39" t="s">
        <v>27</v>
      </c>
      <c r="J1" s="34" t="s">
        <v>27</v>
      </c>
      <c r="K1" s="4"/>
      <c r="L1" s="4"/>
      <c r="M1" s="4"/>
      <c r="N1" s="4"/>
      <c r="O1" s="4"/>
    </row>
    <row r="2" spans="1:15" ht="13.5" thickBot="1">
      <c r="A2" s="9"/>
      <c r="B2" s="27" t="s">
        <v>11</v>
      </c>
      <c r="C2" s="28" t="s">
        <v>20</v>
      </c>
      <c r="D2" s="28" t="s">
        <v>21</v>
      </c>
      <c r="E2" s="28" t="s">
        <v>22</v>
      </c>
      <c r="F2" s="29" t="s">
        <v>23</v>
      </c>
      <c r="G2" s="40" t="s">
        <v>25</v>
      </c>
      <c r="H2" s="41" t="s">
        <v>37</v>
      </c>
      <c r="I2" s="40" t="s">
        <v>28</v>
      </c>
      <c r="J2" s="35" t="s">
        <v>29</v>
      </c>
      <c r="K2" s="4"/>
      <c r="L2" s="4"/>
      <c r="M2" s="4"/>
      <c r="N2" s="4"/>
      <c r="O2" s="4"/>
    </row>
    <row r="3" spans="1:15" ht="12.75">
      <c r="A3" s="36" t="s">
        <v>15</v>
      </c>
      <c r="B3" s="30" t="s">
        <v>12</v>
      </c>
      <c r="C3" s="6">
        <v>75.86</v>
      </c>
      <c r="D3" s="6">
        <v>16.83</v>
      </c>
      <c r="E3" s="6"/>
      <c r="F3" s="6"/>
      <c r="G3" s="6">
        <v>32</v>
      </c>
      <c r="H3" s="6">
        <v>35.27</v>
      </c>
      <c r="I3" s="6">
        <f>2541+14</f>
        <v>2555</v>
      </c>
      <c r="J3" s="31">
        <f>($I3/$G3)*(1/3.6)</f>
        <v>22.178819444444446</v>
      </c>
      <c r="K3" s="4"/>
      <c r="L3" s="4"/>
      <c r="M3" s="4"/>
      <c r="N3" s="4"/>
      <c r="O3" s="4"/>
    </row>
    <row r="4" spans="1:15" ht="12.75">
      <c r="A4" s="37"/>
      <c r="B4" s="32" t="s">
        <v>13</v>
      </c>
      <c r="C4" s="5">
        <v>42.93</v>
      </c>
      <c r="D4" s="5">
        <v>8.301</v>
      </c>
      <c r="E4" s="5">
        <v>-1.87</v>
      </c>
      <c r="F4" s="5">
        <v>-8.03</v>
      </c>
      <c r="G4" s="5"/>
      <c r="H4" s="5"/>
      <c r="I4" s="5"/>
      <c r="J4" s="10"/>
      <c r="K4" s="4"/>
      <c r="L4" s="4"/>
      <c r="M4" s="4"/>
      <c r="N4" s="4"/>
      <c r="O4" s="4"/>
    </row>
    <row r="5" spans="1:15" ht="12.75">
      <c r="A5" s="37" t="s">
        <v>17</v>
      </c>
      <c r="B5" s="32" t="s">
        <v>14</v>
      </c>
      <c r="C5" s="5">
        <v>75.4</v>
      </c>
      <c r="D5" s="5"/>
      <c r="E5" s="5"/>
      <c r="F5" s="5"/>
      <c r="G5" s="5">
        <v>18</v>
      </c>
      <c r="H5" s="5">
        <v>40.656</v>
      </c>
      <c r="I5" s="5">
        <v>1202</v>
      </c>
      <c r="J5" s="10">
        <f aca="true" t="shared" si="0" ref="J5:J13">($I5/$G5)*(1/3.6)</f>
        <v>18.549382716049383</v>
      </c>
      <c r="K5" s="4"/>
      <c r="L5" s="4"/>
      <c r="M5" s="4"/>
      <c r="N5" s="4"/>
      <c r="O5" s="4"/>
    </row>
    <row r="6" spans="1:15" ht="12.75">
      <c r="A6" s="37"/>
      <c r="B6" s="32" t="s">
        <v>13</v>
      </c>
      <c r="C6" s="5">
        <v>33.46</v>
      </c>
      <c r="D6" s="5">
        <v>0.688</v>
      </c>
      <c r="E6" s="5">
        <v>0.7604</v>
      </c>
      <c r="F6" s="5">
        <v>-3.593</v>
      </c>
      <c r="G6" s="5"/>
      <c r="H6" s="5"/>
      <c r="I6" s="5"/>
      <c r="J6" s="10"/>
      <c r="K6" s="4"/>
      <c r="L6" s="4"/>
      <c r="M6" s="4"/>
      <c r="N6" s="4"/>
      <c r="O6" s="4"/>
    </row>
    <row r="7" spans="1:15" ht="12.75">
      <c r="A7" s="37" t="s">
        <v>4</v>
      </c>
      <c r="B7" s="32" t="s">
        <v>13</v>
      </c>
      <c r="C7" s="5">
        <v>28.94</v>
      </c>
      <c r="D7" s="5">
        <v>0.4147</v>
      </c>
      <c r="E7" s="5">
        <v>0.3191</v>
      </c>
      <c r="F7" s="5">
        <v>-1.965</v>
      </c>
      <c r="G7" s="5">
        <v>29</v>
      </c>
      <c r="H7" s="5"/>
      <c r="I7" s="5">
        <v>4176</v>
      </c>
      <c r="J7" s="10">
        <f t="shared" si="0"/>
        <v>40</v>
      </c>
      <c r="K7" s="4"/>
      <c r="L7" s="4"/>
      <c r="M7" s="4"/>
      <c r="N7" s="4"/>
      <c r="O7" s="4"/>
    </row>
    <row r="8" spans="1:15" ht="12.75">
      <c r="A8" s="37" t="s">
        <v>2</v>
      </c>
      <c r="B8" s="32" t="s">
        <v>13</v>
      </c>
      <c r="C8" s="5">
        <v>29.1</v>
      </c>
      <c r="D8" s="5">
        <v>1.158</v>
      </c>
      <c r="E8" s="5">
        <v>-0.6076</v>
      </c>
      <c r="F8" s="5">
        <v>1.311</v>
      </c>
      <c r="G8" s="5">
        <v>32</v>
      </c>
      <c r="H8" s="5"/>
      <c r="I8" s="5">
        <v>973</v>
      </c>
      <c r="J8" s="10">
        <f t="shared" si="0"/>
        <v>8.446180555555555</v>
      </c>
      <c r="K8" s="4"/>
      <c r="L8" s="4"/>
      <c r="M8" s="4"/>
      <c r="N8" s="4"/>
      <c r="O8" s="4"/>
    </row>
    <row r="9" spans="1:15" ht="12.75">
      <c r="A9" s="37" t="s">
        <v>1</v>
      </c>
      <c r="B9" s="32" t="s">
        <v>13</v>
      </c>
      <c r="C9" s="5">
        <v>29</v>
      </c>
      <c r="D9" s="5">
        <v>0.2199</v>
      </c>
      <c r="E9" s="5">
        <v>0.5723</v>
      </c>
      <c r="F9" s="5">
        <v>-2.871</v>
      </c>
      <c r="G9" s="5">
        <v>28</v>
      </c>
      <c r="H9" s="5"/>
      <c r="I9" s="5">
        <v>3203</v>
      </c>
      <c r="J9" s="10">
        <f t="shared" si="0"/>
        <v>31.775793650793652</v>
      </c>
      <c r="K9" s="4"/>
      <c r="L9" s="4"/>
      <c r="M9" s="4"/>
      <c r="N9" s="4"/>
      <c r="O9" s="4"/>
    </row>
    <row r="10" spans="1:15" ht="12.75">
      <c r="A10" s="37" t="s">
        <v>18</v>
      </c>
      <c r="B10" s="32" t="s">
        <v>13</v>
      </c>
      <c r="C10" s="5">
        <v>36.11</v>
      </c>
      <c r="D10" s="5">
        <v>4.233</v>
      </c>
      <c r="E10" s="5">
        <v>-2.887</v>
      </c>
      <c r="F10" s="5">
        <v>7.464</v>
      </c>
      <c r="G10" s="5">
        <v>44</v>
      </c>
      <c r="H10" s="5"/>
      <c r="I10" s="5"/>
      <c r="J10" s="10"/>
      <c r="K10" s="4"/>
      <c r="L10" s="4"/>
      <c r="M10" s="4"/>
      <c r="N10" s="4"/>
      <c r="O10" s="4"/>
    </row>
    <row r="11" spans="1:15" ht="12.75">
      <c r="A11" s="37" t="s">
        <v>19</v>
      </c>
      <c r="B11" s="32" t="s">
        <v>13</v>
      </c>
      <c r="C11" s="5">
        <v>28.95</v>
      </c>
      <c r="D11" s="5">
        <v>0.411</v>
      </c>
      <c r="E11" s="5">
        <v>0.3548</v>
      </c>
      <c r="F11" s="5">
        <v>-2.22</v>
      </c>
      <c r="G11" s="5">
        <v>28</v>
      </c>
      <c r="H11" s="5"/>
      <c r="I11" s="5"/>
      <c r="J11" s="10"/>
      <c r="K11" s="4"/>
      <c r="L11" s="4"/>
      <c r="M11" s="4"/>
      <c r="N11" s="4"/>
      <c r="O11" s="4"/>
    </row>
    <row r="12" spans="1:15" ht="12.75">
      <c r="A12" s="37" t="s">
        <v>3</v>
      </c>
      <c r="B12" s="32" t="s">
        <v>13</v>
      </c>
      <c r="C12" s="5">
        <v>28.84</v>
      </c>
      <c r="D12" s="5">
        <v>0.00765</v>
      </c>
      <c r="E12" s="5">
        <v>0.3288</v>
      </c>
      <c r="F12" s="5">
        <v>-0.8698</v>
      </c>
      <c r="G12" s="5">
        <v>2</v>
      </c>
      <c r="H12" s="5"/>
      <c r="I12" s="5"/>
      <c r="J12" s="10"/>
      <c r="K12" s="4"/>
      <c r="L12" s="4"/>
      <c r="M12" s="4"/>
      <c r="N12" s="4"/>
      <c r="O12" s="4"/>
    </row>
    <row r="13" spans="1:15" ht="12.75">
      <c r="A13" s="37" t="s">
        <v>0</v>
      </c>
      <c r="B13" s="32" t="s">
        <v>12</v>
      </c>
      <c r="C13" s="5">
        <v>35</v>
      </c>
      <c r="D13" s="5"/>
      <c r="E13" s="5"/>
      <c r="F13" s="5"/>
      <c r="G13" s="5">
        <v>30</v>
      </c>
      <c r="H13" s="5">
        <v>24.48</v>
      </c>
      <c r="I13" s="5">
        <v>8</v>
      </c>
      <c r="J13" s="10">
        <f t="shared" si="0"/>
        <v>0.07407407407407407</v>
      </c>
      <c r="K13" s="4"/>
      <c r="L13" s="4"/>
      <c r="M13" s="4"/>
      <c r="N13" s="4"/>
      <c r="O13" s="4"/>
    </row>
    <row r="14" spans="1:15" ht="13.5" thickBot="1">
      <c r="A14" s="38"/>
      <c r="B14" s="33" t="s">
        <v>13</v>
      </c>
      <c r="C14" s="7">
        <v>34.28</v>
      </c>
      <c r="D14" s="7">
        <v>4.268</v>
      </c>
      <c r="E14" s="7">
        <v>0</v>
      </c>
      <c r="F14" s="7">
        <v>-8.694</v>
      </c>
      <c r="G14" s="7"/>
      <c r="H14" s="7"/>
      <c r="I14" s="7"/>
      <c r="J14" s="11"/>
      <c r="K14" s="4"/>
      <c r="L14" s="4"/>
      <c r="M14" s="4"/>
      <c r="N14" s="4"/>
      <c r="O14" s="4"/>
    </row>
    <row r="15" spans="1:15" ht="12.75">
      <c r="A15" s="14"/>
      <c r="B15" s="20"/>
      <c r="C15" s="20"/>
      <c r="D15" s="20"/>
      <c r="E15" s="20"/>
      <c r="F15" s="20"/>
      <c r="G15" s="4"/>
      <c r="H15" s="4"/>
      <c r="I15" s="4"/>
      <c r="J15" s="4"/>
      <c r="K15" s="4"/>
      <c r="L15" s="4"/>
      <c r="M15" s="4"/>
      <c r="N15" s="4"/>
      <c r="O15" s="4"/>
    </row>
    <row r="16" spans="1:6" ht="12.75">
      <c r="A16" s="21" t="s">
        <v>41</v>
      </c>
      <c r="F16" s="42" t="s">
        <v>43</v>
      </c>
    </row>
    <row r="17" spans="1:3" ht="13.5" thickBot="1">
      <c r="A17" s="15" t="s">
        <v>16</v>
      </c>
      <c r="B17" s="17" t="s">
        <v>32</v>
      </c>
      <c r="C17" s="18" t="s">
        <v>31</v>
      </c>
    </row>
    <row r="18" spans="1:3" ht="13.5" thickTop="1">
      <c r="A18" s="14" t="s">
        <v>30</v>
      </c>
      <c r="B18" s="4">
        <f>C3*10^-3*(64.5-30)</f>
        <v>2.6171699999999998</v>
      </c>
      <c r="C18">
        <f>B18*J3</f>
        <v>58.04574088541667</v>
      </c>
    </row>
    <row r="19" spans="1:3" ht="12.75">
      <c r="A19" s="2" t="s">
        <v>33</v>
      </c>
      <c r="B19" s="4">
        <v>0.1695</v>
      </c>
      <c r="C19">
        <f>B19*J3</f>
        <v>3.7593098958333337</v>
      </c>
    </row>
    <row r="20" spans="1:3" ht="12.75">
      <c r="A20" s="2" t="s">
        <v>34</v>
      </c>
      <c r="C20">
        <f>H3*J3</f>
        <v>782.2469618055557</v>
      </c>
    </row>
    <row r="21" ht="12.75">
      <c r="A21" s="2"/>
    </row>
    <row r="22" spans="1:3" ht="13.5" thickBot="1">
      <c r="A22" s="19" t="s">
        <v>35</v>
      </c>
      <c r="B22" s="16"/>
      <c r="C22" s="18"/>
    </row>
    <row r="23" spans="1:3" ht="13.5" thickTop="1">
      <c r="A23" s="2" t="s">
        <v>36</v>
      </c>
      <c r="B23" s="4">
        <f>C5*10^-3*(64.5-25)</f>
        <v>2.9783000000000004</v>
      </c>
      <c r="C23">
        <f>B23*J5</f>
        <v>55.24562654320989</v>
      </c>
    </row>
    <row r="24" spans="1:3" ht="12.75">
      <c r="A24" s="2" t="s">
        <v>33</v>
      </c>
      <c r="B24" s="4">
        <v>0.1187</v>
      </c>
      <c r="C24">
        <f>B24*J5</f>
        <v>2.201811728395062</v>
      </c>
    </row>
    <row r="25" spans="1:3" ht="12.75">
      <c r="A25" s="2" t="s">
        <v>34</v>
      </c>
      <c r="C25">
        <f>H5*J5</f>
        <v>754.1437037037036</v>
      </c>
    </row>
    <row r="26" ht="12.75">
      <c r="A26" s="2"/>
    </row>
    <row r="27" spans="1:3" ht="13.5" thickBot="1">
      <c r="A27" s="19" t="s">
        <v>0</v>
      </c>
      <c r="B27" s="16"/>
      <c r="C27" s="18"/>
    </row>
    <row r="28" spans="1:3" ht="13.5" thickTop="1">
      <c r="A28" s="2" t="s">
        <v>38</v>
      </c>
      <c r="B28" s="4">
        <f>C13*10^-3*(64.5-20)</f>
        <v>1.5575</v>
      </c>
      <c r="C28">
        <f>B28*J13</f>
        <v>0.11537037037037037</v>
      </c>
    </row>
    <row r="29" spans="1:3" ht="12.75">
      <c r="A29" s="2" t="s">
        <v>33</v>
      </c>
      <c r="B29" s="4">
        <v>0.1299</v>
      </c>
      <c r="C29">
        <f>B29*J13</f>
        <v>0.009622222222222221</v>
      </c>
    </row>
    <row r="30" ht="12.75">
      <c r="A30" s="2"/>
    </row>
    <row r="31" spans="1:3" ht="13.5" thickBot="1">
      <c r="A31" s="19" t="s">
        <v>4</v>
      </c>
      <c r="B31" s="16"/>
      <c r="C31" s="18"/>
    </row>
    <row r="32" spans="1:3" ht="13.5" thickTop="1">
      <c r="A32" s="2" t="s">
        <v>39</v>
      </c>
      <c r="B32" s="4">
        <v>0.8166</v>
      </c>
      <c r="C32">
        <f>B32*J7</f>
        <v>32.664</v>
      </c>
    </row>
    <row r="33" spans="1:3" ht="13.5" thickBot="1">
      <c r="A33" s="19"/>
      <c r="B33" s="16"/>
      <c r="C33" s="18"/>
    </row>
    <row r="34" spans="1:3" ht="14.25" thickBot="1" thickTop="1">
      <c r="A34" s="19" t="s">
        <v>40</v>
      </c>
      <c r="B34" s="16"/>
      <c r="C34" s="18">
        <f>SUM(C18:C33)</f>
        <v>1688.432147154707</v>
      </c>
    </row>
    <row r="35" ht="13.5" thickTop="1">
      <c r="A35" s="2"/>
    </row>
    <row r="36" ht="12.75">
      <c r="A36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6" sqref="A16:G39"/>
    </sheetView>
  </sheetViews>
  <sheetFormatPr defaultColWidth="9.140625" defaultRowHeight="12.75"/>
  <cols>
    <col min="1" max="1" width="16.00390625" style="43" bestFit="1" customWidth="1"/>
    <col min="2" max="2" width="8.7109375" style="43" bestFit="1" customWidth="1"/>
    <col min="3" max="3" width="12.00390625" style="0" bestFit="1" customWidth="1"/>
    <col min="4" max="4" width="6.7109375" style="0" bestFit="1" customWidth="1"/>
    <col min="5" max="5" width="11.421875" style="0" bestFit="1" customWidth="1"/>
    <col min="6" max="6" width="6.7109375" style="0" bestFit="1" customWidth="1"/>
    <col min="7" max="7" width="10.8515625" style="0" bestFit="1" customWidth="1"/>
    <col min="8" max="8" width="6.7109375" style="0" bestFit="1" customWidth="1"/>
    <col min="9" max="9" width="12.8515625" style="0" bestFit="1" customWidth="1"/>
    <col min="10" max="10" width="6.7109375" style="0" bestFit="1" customWidth="1"/>
  </cols>
  <sheetData>
    <row r="1" spans="1:10" ht="13.5" thickBot="1">
      <c r="A1" s="55"/>
      <c r="B1" s="56" t="s">
        <v>24</v>
      </c>
      <c r="C1" s="57" t="s">
        <v>45</v>
      </c>
      <c r="D1" s="57"/>
      <c r="E1" s="57" t="s">
        <v>44</v>
      </c>
      <c r="F1" s="57"/>
      <c r="G1" s="57" t="s">
        <v>46</v>
      </c>
      <c r="H1" s="57"/>
      <c r="I1" s="57" t="s">
        <v>47</v>
      </c>
      <c r="J1" s="58"/>
    </row>
    <row r="2" spans="1:10" ht="13.5" thickBot="1">
      <c r="A2" s="59"/>
      <c r="B2" s="60" t="s">
        <v>25</v>
      </c>
      <c r="C2" s="61" t="s">
        <v>28</v>
      </c>
      <c r="D2" s="61" t="s">
        <v>29</v>
      </c>
      <c r="E2" s="61" t="s">
        <v>28</v>
      </c>
      <c r="F2" s="61" t="s">
        <v>29</v>
      </c>
      <c r="G2" s="61" t="s">
        <v>28</v>
      </c>
      <c r="H2" s="61" t="s">
        <v>29</v>
      </c>
      <c r="I2" s="61" t="s">
        <v>48</v>
      </c>
      <c r="J2" s="62" t="s">
        <v>29</v>
      </c>
    </row>
    <row r="3" spans="1:10" ht="12.75">
      <c r="A3" s="63" t="s">
        <v>15</v>
      </c>
      <c r="B3" s="51">
        <v>32</v>
      </c>
      <c r="C3" s="49"/>
      <c r="D3" s="49"/>
      <c r="E3" s="49">
        <v>14</v>
      </c>
      <c r="F3" s="67">
        <f>$E3/$B3/3.6</f>
        <v>0.12152777777777778</v>
      </c>
      <c r="G3" s="49">
        <v>71</v>
      </c>
      <c r="H3" s="67">
        <f>$G3/$B3/3.6</f>
        <v>0.6163194444444444</v>
      </c>
      <c r="I3" s="49"/>
      <c r="J3" s="50"/>
    </row>
    <row r="4" spans="1:10" ht="12.75">
      <c r="A4" s="64" t="s">
        <v>35</v>
      </c>
      <c r="B4" s="52">
        <v>18</v>
      </c>
      <c r="C4" s="45"/>
      <c r="D4" s="45"/>
      <c r="E4" s="45">
        <f>395</f>
        <v>395</v>
      </c>
      <c r="F4" s="66">
        <f>$E4/$B4/3.6</f>
        <v>6.095679012345679</v>
      </c>
      <c r="G4" s="45">
        <v>2083</v>
      </c>
      <c r="H4" s="66">
        <f>$G4/$B4/3.6</f>
        <v>32.14506172839506</v>
      </c>
      <c r="I4" s="45">
        <v>286</v>
      </c>
      <c r="J4" s="69">
        <f>$I4/$B4/3.6</f>
        <v>4.41358024691358</v>
      </c>
    </row>
    <row r="5" spans="1:10" ht="12.75">
      <c r="A5" s="64" t="s">
        <v>4</v>
      </c>
      <c r="B5" s="53">
        <v>29</v>
      </c>
      <c r="C5" s="45"/>
      <c r="D5" s="45"/>
      <c r="E5" s="45"/>
      <c r="F5" s="45"/>
      <c r="G5" s="45"/>
      <c r="H5" s="45"/>
      <c r="I5" s="45"/>
      <c r="J5" s="46"/>
    </row>
    <row r="6" spans="1:10" ht="12.75">
      <c r="A6" s="64" t="s">
        <v>2</v>
      </c>
      <c r="B6" s="53">
        <v>32</v>
      </c>
      <c r="C6" s="45"/>
      <c r="D6" s="45"/>
      <c r="E6" s="45"/>
      <c r="F6" s="45"/>
      <c r="G6" s="45"/>
      <c r="H6" s="45"/>
      <c r="I6" s="45"/>
      <c r="J6" s="46"/>
    </row>
    <row r="7" spans="1:10" ht="12.75">
      <c r="A7" s="64" t="s">
        <v>1</v>
      </c>
      <c r="B7" s="53">
        <v>28</v>
      </c>
      <c r="C7" s="45">
        <v>3203</v>
      </c>
      <c r="D7" s="66">
        <f>$C7/$B7/3.6</f>
        <v>31.77579365079365</v>
      </c>
      <c r="E7" s="45"/>
      <c r="F7" s="45"/>
      <c r="G7" s="45"/>
      <c r="H7" s="45"/>
      <c r="I7" s="45"/>
      <c r="J7" s="46"/>
    </row>
    <row r="8" spans="1:10" ht="12.75">
      <c r="A8" s="64" t="s">
        <v>18</v>
      </c>
      <c r="B8" s="53">
        <v>44</v>
      </c>
      <c r="C8" s="45">
        <v>272</v>
      </c>
      <c r="D8" s="66">
        <f>$C8/$B8/3.6</f>
        <v>1.7171717171717171</v>
      </c>
      <c r="E8" s="45"/>
      <c r="F8" s="45"/>
      <c r="G8" s="45"/>
      <c r="H8" s="45"/>
      <c r="I8" s="45"/>
      <c r="J8" s="46"/>
    </row>
    <row r="9" spans="1:10" ht="12.75">
      <c r="A9" s="64" t="s">
        <v>19</v>
      </c>
      <c r="B9" s="53">
        <v>28</v>
      </c>
      <c r="C9" s="45">
        <v>43</v>
      </c>
      <c r="D9" s="66">
        <f>$C9/$B9/3.6</f>
        <v>0.4265873015873016</v>
      </c>
      <c r="E9" s="45"/>
      <c r="F9" s="45"/>
      <c r="G9" s="45"/>
      <c r="H9" s="45"/>
      <c r="I9" s="45"/>
      <c r="J9" s="46"/>
    </row>
    <row r="10" spans="1:10" ht="12.75">
      <c r="A10" s="64" t="s">
        <v>3</v>
      </c>
      <c r="B10" s="53">
        <v>2</v>
      </c>
      <c r="C10" s="45">
        <v>60</v>
      </c>
      <c r="D10" s="66">
        <f>$C10/$B10/3.6</f>
        <v>8.333333333333334</v>
      </c>
      <c r="E10" s="45"/>
      <c r="F10" s="45"/>
      <c r="G10" s="45"/>
      <c r="H10" s="45"/>
      <c r="I10" s="45"/>
      <c r="J10" s="46"/>
    </row>
    <row r="11" spans="1:10" ht="13.5" thickBot="1">
      <c r="A11" s="65" t="s">
        <v>0</v>
      </c>
      <c r="B11" s="54">
        <v>30</v>
      </c>
      <c r="C11" s="47"/>
      <c r="D11" s="47"/>
      <c r="E11" s="47">
        <v>8</v>
      </c>
      <c r="F11" s="68">
        <f>$E11/$B11/3.6</f>
        <v>0.07407407407407407</v>
      </c>
      <c r="G11" s="47">
        <v>2083</v>
      </c>
      <c r="H11" s="68">
        <f>$G11/$B11/3.6</f>
        <v>19.287037037037038</v>
      </c>
      <c r="I11" s="47"/>
      <c r="J11" s="48"/>
    </row>
    <row r="14" ht="12.75">
      <c r="A14" s="70" t="s">
        <v>49</v>
      </c>
    </row>
    <row r="16" spans="1:7" ht="12.75">
      <c r="A16" s="70" t="s">
        <v>50</v>
      </c>
      <c r="B16" s="71" t="s">
        <v>55</v>
      </c>
      <c r="C16" s="42" t="s">
        <v>31</v>
      </c>
      <c r="E16" s="42" t="s">
        <v>62</v>
      </c>
      <c r="F16" s="71" t="s">
        <v>55</v>
      </c>
      <c r="G16" s="42" t="s">
        <v>31</v>
      </c>
    </row>
    <row r="17" spans="1:5" ht="12.75">
      <c r="A17" s="43" t="s">
        <v>51</v>
      </c>
      <c r="B17" s="43">
        <v>7.51</v>
      </c>
      <c r="C17">
        <f>D8*B17</f>
        <v>12.895959595959596</v>
      </c>
      <c r="E17" t="s">
        <v>15</v>
      </c>
    </row>
    <row r="18" spans="1:7" ht="12.75">
      <c r="A18" s="43" t="s">
        <v>52</v>
      </c>
      <c r="B18" s="43">
        <v>6</v>
      </c>
      <c r="C18">
        <f>D7*B18</f>
        <v>190.6547619047619</v>
      </c>
      <c r="E18" t="s">
        <v>56</v>
      </c>
      <c r="F18">
        <v>7.36</v>
      </c>
      <c r="G18">
        <f>F18*$H$3</f>
        <v>4.536111111111111</v>
      </c>
    </row>
    <row r="19" spans="1:7" ht="12.75">
      <c r="A19" s="43" t="s">
        <v>19</v>
      </c>
      <c r="B19" s="43">
        <v>-6.04</v>
      </c>
      <c r="C19">
        <f>D9*B19</f>
        <v>-2.5765873015873018</v>
      </c>
      <c r="E19" t="s">
        <v>59</v>
      </c>
      <c r="F19">
        <v>9.86</v>
      </c>
      <c r="G19">
        <f>F19*$H$3</f>
        <v>6.076909722222221</v>
      </c>
    </row>
    <row r="20" spans="1:7" ht="12.75">
      <c r="A20" s="43" t="s">
        <v>53</v>
      </c>
      <c r="B20" s="43">
        <v>5.914</v>
      </c>
      <c r="C20">
        <f>D10*B20</f>
        <v>49.28333333333333</v>
      </c>
      <c r="E20" t="s">
        <v>60</v>
      </c>
      <c r="G20">
        <f>Varmekapasitet!H3*H3</f>
        <v>21.737586805555555</v>
      </c>
    </row>
    <row r="21" spans="3:7" ht="12.75">
      <c r="C21">
        <f>SUM(C17:C20)</f>
        <v>250.25746753246753</v>
      </c>
      <c r="G21">
        <f>SUM(G18:G20)</f>
        <v>32.35060763888889</v>
      </c>
    </row>
    <row r="23" spans="1:5" ht="12.75">
      <c r="A23" s="70" t="s">
        <v>54</v>
      </c>
      <c r="B23" s="71" t="s">
        <v>55</v>
      </c>
      <c r="C23" s="42" t="s">
        <v>31</v>
      </c>
      <c r="E23" t="s">
        <v>35</v>
      </c>
    </row>
    <row r="24" spans="1:7" ht="12.75">
      <c r="A24" s="43" t="s">
        <v>15</v>
      </c>
      <c r="E24" t="s">
        <v>57</v>
      </c>
      <c r="F24">
        <v>4.497</v>
      </c>
      <c r="G24">
        <f>F24*$H$4</f>
        <v>144.55634259259259</v>
      </c>
    </row>
    <row r="25" spans="1:7" ht="12.75">
      <c r="A25" s="43" t="s">
        <v>57</v>
      </c>
      <c r="B25" s="43">
        <v>7.36</v>
      </c>
      <c r="C25">
        <f>B25*F3</f>
        <v>0.8944444444444445</v>
      </c>
      <c r="E25" t="s">
        <v>61</v>
      </c>
      <c r="F25">
        <f>75.4*10^-3*40</f>
        <v>3.0160000000000005</v>
      </c>
      <c r="G25">
        <f>F25*$H$4</f>
        <v>96.94950617283952</v>
      </c>
    </row>
    <row r="26" spans="1:7" ht="12.75">
      <c r="A26" s="43" t="s">
        <v>58</v>
      </c>
      <c r="B26" s="43">
        <v>6.06</v>
      </c>
      <c r="C26">
        <f>B26*F3</f>
        <v>0.7364583333333333</v>
      </c>
      <c r="E26" t="s">
        <v>60</v>
      </c>
      <c r="G26" s="5">
        <f>40.656*H4</f>
        <v>1306.8896296296296</v>
      </c>
    </row>
    <row r="27" spans="1:7" ht="12.75">
      <c r="A27" s="43" t="s">
        <v>34</v>
      </c>
      <c r="C27">
        <f>Varmekapasitet!H3*'Abs.Tårn'!F3</f>
        <v>4.286284722222223</v>
      </c>
      <c r="G27">
        <f>SUM(G24:G26)</f>
        <v>1548.3954783950617</v>
      </c>
    </row>
    <row r="28" spans="3:5" ht="12.75">
      <c r="C28">
        <f>SUM(C25:C27)</f>
        <v>5.917187500000001</v>
      </c>
      <c r="E28" t="s">
        <v>0</v>
      </c>
    </row>
    <row r="29" spans="1:7" ht="12.75">
      <c r="A29" s="43" t="s">
        <v>35</v>
      </c>
      <c r="E29" t="s">
        <v>57</v>
      </c>
      <c r="F29">
        <v>5.37</v>
      </c>
      <c r="G29">
        <f>F29*$H$11</f>
        <v>103.57138888888889</v>
      </c>
    </row>
    <row r="30" spans="1:7" ht="12.75">
      <c r="A30" s="43" t="s">
        <v>57</v>
      </c>
      <c r="B30" s="43">
        <v>4.497</v>
      </c>
      <c r="C30">
        <f>B30*F4</f>
        <v>27.412268518518516</v>
      </c>
      <c r="E30" t="s">
        <v>61</v>
      </c>
      <c r="F30">
        <f>35*10^-3*40</f>
        <v>1.4000000000000001</v>
      </c>
      <c r="G30">
        <f>F30*$H$11</f>
        <v>27.001851851851857</v>
      </c>
    </row>
    <row r="31" spans="1:7" ht="12.75">
      <c r="A31" s="43" t="s">
        <v>63</v>
      </c>
      <c r="B31" s="44">
        <f>75.4*10^-3*80</f>
        <v>6.032000000000001</v>
      </c>
      <c r="C31">
        <f>B31*F4</f>
        <v>36.76913580246914</v>
      </c>
      <c r="E31" t="s">
        <v>60</v>
      </c>
      <c r="G31">
        <f>Varmekapasitet!H13*H11</f>
        <v>472.1466666666667</v>
      </c>
    </row>
    <row r="32" spans="1:7" ht="12.75">
      <c r="A32" s="43" t="s">
        <v>60</v>
      </c>
      <c r="C32" s="43">
        <f>Varmekapasitet!H5*F4</f>
        <v>247.8259259259259</v>
      </c>
      <c r="G32">
        <f>SUM(G29:G31)</f>
        <v>602.7199074074074</v>
      </c>
    </row>
    <row r="33" ht="12.75">
      <c r="C33">
        <f>SUM(C30:C32)</f>
        <v>312.00733024691357</v>
      </c>
    </row>
    <row r="34" ht="12.75">
      <c r="E34" s="42" t="s">
        <v>64</v>
      </c>
    </row>
    <row r="35" spans="1:6" ht="12.75">
      <c r="A35" s="43" t="s">
        <v>0</v>
      </c>
      <c r="E35" t="s">
        <v>65</v>
      </c>
      <c r="F35">
        <f>C21</f>
        <v>250.25746753246753</v>
      </c>
    </row>
    <row r="36" spans="1:6" ht="12.75">
      <c r="A36" s="43" t="s">
        <v>57</v>
      </c>
      <c r="B36" s="43">
        <v>5.37</v>
      </c>
      <c r="C36">
        <f>B36*F11</f>
        <v>0.3977777777777778</v>
      </c>
      <c r="E36" t="s">
        <v>66</v>
      </c>
      <c r="F36">
        <f>C28+C33+C39</f>
        <v>320.1874807098765</v>
      </c>
    </row>
    <row r="37" spans="1:6" ht="12.75">
      <c r="A37" s="43" t="s">
        <v>58</v>
      </c>
      <c r="B37" s="43">
        <f>35*10^-3*20</f>
        <v>0.7000000000000001</v>
      </c>
      <c r="C37">
        <f>B37*F11</f>
        <v>0.05185185185185186</v>
      </c>
      <c r="E37" s="72" t="s">
        <v>67</v>
      </c>
      <c r="F37" s="72">
        <f>G21+G27+G32</f>
        <v>2183.465993441358</v>
      </c>
    </row>
    <row r="38" spans="1:6" ht="13.5" thickBot="1">
      <c r="A38" s="43" t="s">
        <v>60</v>
      </c>
      <c r="C38">
        <f>Varmekapasitet!H13*F11</f>
        <v>1.8133333333333332</v>
      </c>
      <c r="E38" s="73" t="s">
        <v>40</v>
      </c>
      <c r="F38" s="74">
        <f>SUM(F35:F37)</f>
        <v>2753.910941683702</v>
      </c>
    </row>
    <row r="39" ht="13.5" thickTop="1">
      <c r="C39">
        <f>SUM(C36:C38)</f>
        <v>2.262962962962963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Fleske 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Slakter Fjes</dc:creator>
  <cp:keywords/>
  <dc:description/>
  <cp:lastModifiedBy>Slakter Fjes</cp:lastModifiedBy>
  <dcterms:created xsi:type="dcterms:W3CDTF">2001-02-07T17:07:04Z</dcterms:created>
  <dcterms:modified xsi:type="dcterms:W3CDTF">2001-04-04T21:04:53Z</dcterms:modified>
  <cp:category/>
  <cp:version/>
  <cp:contentType/>
  <cp:contentStatus/>
</cp:coreProperties>
</file>