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19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<sst xmlns="http://schemas.openxmlformats.org/spreadsheetml/2006/main" count="36" uniqueCount="34">
  <si>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Case</t>
  </si>
  <si>
    <t>Fixed capital investment FCI, MUSD</t>
  </si>
  <si>
    <r>
      <t>Raw materials C</t>
    </r>
    <r>
      <rPr>
        <vertAlign val="subscript"/>
        <sz val="12"/>
        <color indexed="8"/>
        <rFont val="Times New Roman"/>
        <family val="1"/>
      </rPr>
      <t>RM</t>
    </r>
    <r>
      <rPr>
        <sz val="12"/>
        <color indexed="8"/>
        <rFont val="Times New Roman"/>
        <family val="1"/>
      </rPr>
      <t>, MUSD/Year</t>
    </r>
  </si>
  <si>
    <r>
      <t>Utilities C</t>
    </r>
    <r>
      <rPr>
        <vertAlign val="subscript"/>
        <sz val="12"/>
        <color indexed="8"/>
        <rFont val="Times New Roman"/>
        <family val="1"/>
      </rPr>
      <t>UT</t>
    </r>
    <r>
      <rPr>
        <sz val="12"/>
        <color indexed="8"/>
        <rFont val="Times New Roman"/>
        <family val="1"/>
      </rPr>
      <t>, MUSD/Year</t>
    </r>
  </si>
  <si>
    <r>
      <t>Operating labor C</t>
    </r>
    <r>
      <rPr>
        <vertAlign val="subscript"/>
        <sz val="12"/>
        <color indexed="8"/>
        <rFont val="Times New Roman"/>
        <family val="1"/>
      </rPr>
      <t>OL</t>
    </r>
    <r>
      <rPr>
        <sz val="12"/>
        <color indexed="8"/>
        <rFont val="Times New Roman"/>
        <family val="1"/>
      </rPr>
      <t>, MUSD/Year</t>
    </r>
  </si>
  <si>
    <t>Operating cost, MUSD/Year</t>
  </si>
  <si>
    <t>Conventional Columns</t>
  </si>
  <si>
    <t>Petlyuk Column</t>
  </si>
  <si>
    <t>Year</t>
  </si>
  <si>
    <t>Cash inflow, MUSD/Year</t>
  </si>
  <si>
    <t>FCI,</t>
  </si>
  <si>
    <t>MUSD/Year</t>
  </si>
  <si>
    <t>Depreciation,</t>
  </si>
  <si>
    <t>Cash outflow, MUSD/Year</t>
  </si>
  <si>
    <t>Cash flow</t>
  </si>
  <si>
    <t>Price ($/kg)</t>
  </si>
  <si>
    <t>Case 1</t>
  </si>
  <si>
    <t>Case 2</t>
  </si>
  <si>
    <t>Case 3</t>
  </si>
  <si>
    <t>Case 4</t>
  </si>
  <si>
    <t>Case 5</t>
  </si>
  <si>
    <t>Case 6</t>
  </si>
  <si>
    <t>C3</t>
  </si>
  <si>
    <t>iC4</t>
  </si>
  <si>
    <t>nC4</t>
  </si>
  <si>
    <t>C4</t>
  </si>
  <si>
    <t>C5+</t>
  </si>
  <si>
    <t>Total</t>
  </si>
  <si>
    <t>Total, MUSD/Year</t>
  </si>
  <si>
    <t>Tax, MUSD/Year</t>
  </si>
  <si>
    <t>C3iC4nC4</t>
  </si>
  <si>
    <t>Cash flow after tax</t>
  </si>
  <si>
    <t>IRR</t>
  </si>
  <si>
    <t>NPV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</si>
</sst>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_ ;[Red]\-#,##0.00\ "/>
    <numFmt numFmtId="166" formatCode="#,##0.000_ ;[Red]\-#,##0.0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ck"/>
      <right style="thick"/>
      <top/>
      <bottom style="medium"/>
    </border>
    <border>
      <left style="thick"/>
      <right style="thick"/>
      <top style="thick"/>
      <bottom style="thick"/>
    </border>
    <border>
      <left/>
      <right style="medium"/>
      <top/>
      <bottom/>
    </border>
    <border>
      <left style="thick"/>
      <right style="thick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-0.0085"/>
          <c:w val="0.94325"/>
          <c:h val="0.93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Sheet1!$V$2:$V$23</c:f>
              <c:numCache/>
            </c:numRef>
          </c:cat>
          <c:val>
            <c:numRef>
              <c:f>Sheet1!$U$2:$U$23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8942579"/>
        <c:axId val="60721164"/>
      </c:lineChart>
      <c:catAx>
        <c:axId val="5894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21164"/>
        <c:crosses val="autoZero"/>
        <c:auto val="1"/>
        <c:lblOffset val="100"/>
        <c:tickLblSkip val="1"/>
        <c:noMultiLvlLbl val="0"/>
      </c:catAx>
      <c:valAx>
        <c:axId val="6072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MUSD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425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438150</xdr:rowOff>
    </xdr:from>
    <xdr:to>
      <xdr:col>34</xdr:col>
      <xdr:colOff>200025</xdr:colOff>
      <xdr:row>10</xdr:row>
      <xdr:rowOff>38100</xdr:rowOff>
    </xdr:to>
    <xdr:graphicFrame>
      <xdr:nvGraphicFramePr>
        <xdr:cNvPr id="1" name="Chart 3"/>
        <xdr:cNvGraphicFramePr/>
      </xdr:nvGraphicFramePr>
      <xdr:xfrm>
        <a:off x="14916150" y="438150"/>
        <a:ext cx="6877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C1">
      <selection activeCell="H2" sqref="H2"/>
    </sheetView>
  </sheetViews>
  <sheetFormatPr defaultColWidth="9.140625" defaultRowHeight="15"/>
  <cols>
    <col min="2" max="2" width="10.421875" style="0" bestFit="1" customWidth="1"/>
    <col min="3" max="3" width="10.00390625" style="0" bestFit="1" customWidth="1"/>
    <col min="6" max="6" width="13.140625" style="0" bestFit="1" customWidth="1"/>
    <col min="9" max="9" width="13.421875" style="0" customWidth="1"/>
    <col min="10" max="11" width="9.140625" style="0" customWidth="1"/>
    <col min="13" max="13" width="10.00390625" style="0" bestFit="1" customWidth="1"/>
    <col min="15" max="15" width="9.57421875" style="0" bestFit="1" customWidth="1"/>
    <col min="16" max="16" width="10.421875" style="0" bestFit="1" customWidth="1"/>
  </cols>
  <sheetData>
    <row r="1" spans="1:17" ht="82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26" t="s">
        <v>8</v>
      </c>
      <c r="J1" s="26" t="s">
        <v>9</v>
      </c>
      <c r="K1" s="6" t="s">
        <v>10</v>
      </c>
      <c r="L1" s="26" t="s">
        <v>5</v>
      </c>
      <c r="M1" s="6" t="s">
        <v>12</v>
      </c>
      <c r="N1" s="26" t="s">
        <v>29</v>
      </c>
      <c r="O1" s="26" t="s">
        <v>13</v>
      </c>
      <c r="P1" s="26" t="s">
        <v>14</v>
      </c>
      <c r="Q1" t="s">
        <v>31</v>
      </c>
    </row>
    <row r="2" spans="1:22" ht="32.25" thickBot="1">
      <c r="A2" s="28" t="s">
        <v>6</v>
      </c>
      <c r="B2" s="29"/>
      <c r="C2" s="29"/>
      <c r="D2" s="29"/>
      <c r="E2" s="29"/>
      <c r="F2" s="30"/>
      <c r="I2" s="27"/>
      <c r="J2" s="27"/>
      <c r="K2" s="4" t="s">
        <v>11</v>
      </c>
      <c r="L2" s="27"/>
      <c r="M2" s="4" t="s">
        <v>11</v>
      </c>
      <c r="N2" s="27"/>
      <c r="O2" s="27"/>
      <c r="P2" s="27"/>
      <c r="R2" t="s">
        <v>32</v>
      </c>
      <c r="S2" t="s">
        <v>33</v>
      </c>
      <c r="U2">
        <v>0</v>
      </c>
      <c r="V2">
        <v>-1</v>
      </c>
    </row>
    <row r="3" spans="1:22" ht="16.5" thickBot="1">
      <c r="A3" s="3">
        <v>1</v>
      </c>
      <c r="B3" s="4">
        <v>159.397</v>
      </c>
      <c r="C3" s="1">
        <v>232.876</v>
      </c>
      <c r="D3" s="4">
        <v>-2.836</v>
      </c>
      <c r="E3" s="4">
        <v>1.5</v>
      </c>
      <c r="F3" s="5">
        <f>0.3037*B3+2.73*E3+1.231*(C3+D3)+B3*A10*(1+A10)^20/((1+A10)^20-1)</f>
        <v>351.9180454297837</v>
      </c>
      <c r="I3" s="3">
        <v>0</v>
      </c>
      <c r="J3" s="4"/>
      <c r="K3" s="4">
        <v>59.886</v>
      </c>
      <c r="L3" s="4"/>
      <c r="M3" s="4"/>
      <c r="N3" s="4"/>
      <c r="O3" s="4">
        <f>K3</f>
        <v>59.886</v>
      </c>
      <c r="P3" s="4">
        <f>J3-O3</f>
        <v>-59.886</v>
      </c>
      <c r="Q3">
        <f>P3</f>
        <v>-59.886</v>
      </c>
      <c r="R3" s="12">
        <f>IRR(Q3:Q23)</f>
        <v>0.1294792867332688</v>
      </c>
      <c r="S3" s="24">
        <f>P3+T3</f>
        <v>26.76706757517824</v>
      </c>
      <c r="T3" s="24">
        <f>NPV(0.08,Q4:Q23)</f>
        <v>86.65306757517824</v>
      </c>
      <c r="U3">
        <v>-59.886</v>
      </c>
      <c r="V3">
        <v>0</v>
      </c>
    </row>
    <row r="4" spans="1:22" ht="16.5" thickBot="1">
      <c r="A4" s="3">
        <v>2</v>
      </c>
      <c r="B4" s="4">
        <v>120.143</v>
      </c>
      <c r="C4" s="25">
        <v>210.05</v>
      </c>
      <c r="D4" s="4">
        <v>-2.851</v>
      </c>
      <c r="E4" s="4">
        <v>1.4</v>
      </c>
      <c r="F4" s="5">
        <f>0.3037*B4+2.73*E4+1.231*(C4+D4)+B4*A11*(1+A11)^20/((1+A11)^20-1)</f>
        <v>307.6082280246398</v>
      </c>
      <c r="I4" s="3">
        <v>1</v>
      </c>
      <c r="J4" s="4">
        <v>286.506</v>
      </c>
      <c r="K4" s="4"/>
      <c r="L4" s="4">
        <v>268.178</v>
      </c>
      <c r="M4" s="4">
        <v>5.9886</v>
      </c>
      <c r="N4" s="4"/>
      <c r="O4" s="4">
        <f>L4+M4+N4</f>
        <v>274.1666</v>
      </c>
      <c r="P4" s="4">
        <f aca="true" t="shared" si="0" ref="P4:P22">J4-O4</f>
        <v>12.339399999999955</v>
      </c>
      <c r="Q4">
        <f>P4-P4*0.38</f>
        <v>7.650427999999972</v>
      </c>
      <c r="U4">
        <f>U3+Q4</f>
        <v>-52.23557200000003</v>
      </c>
      <c r="V4">
        <v>1</v>
      </c>
    </row>
    <row r="5" spans="1:22" ht="16.5" thickBot="1">
      <c r="A5" s="3">
        <v>3</v>
      </c>
      <c r="B5" s="4">
        <v>59.886</v>
      </c>
      <c r="C5" s="25">
        <v>198.101</v>
      </c>
      <c r="D5" s="4">
        <v>-2.8594</v>
      </c>
      <c r="E5" s="4">
        <v>1.3</v>
      </c>
      <c r="F5" s="5">
        <f>0.3037*B5+2.73*E5+1.231*(C5+D5)+B5*A12*(1+A12)^20/((1+A12)^20-1)</f>
        <v>268.17830917758323</v>
      </c>
      <c r="I5" s="3">
        <v>2</v>
      </c>
      <c r="J5" s="4">
        <v>286.506</v>
      </c>
      <c r="K5" s="4"/>
      <c r="L5" s="4">
        <v>268.178</v>
      </c>
      <c r="M5" s="4">
        <v>5.9886</v>
      </c>
      <c r="N5" s="4"/>
      <c r="O5" s="4">
        <f aca="true" t="shared" si="1" ref="O5:O23">L5+M5+N5</f>
        <v>274.1666</v>
      </c>
      <c r="P5" s="4">
        <f t="shared" si="0"/>
        <v>12.339399999999955</v>
      </c>
      <c r="Q5">
        <f aca="true" t="shared" si="2" ref="Q5:Q23">P5-P5*0.38</f>
        <v>7.650427999999972</v>
      </c>
      <c r="U5">
        <f>U4+Q5</f>
        <v>-44.585144000000064</v>
      </c>
      <c r="V5">
        <v>2</v>
      </c>
    </row>
    <row r="6" spans="1:22" ht="16.5" thickBot="1">
      <c r="A6" s="28" t="s">
        <v>7</v>
      </c>
      <c r="B6" s="29"/>
      <c r="C6" s="29"/>
      <c r="D6" s="29"/>
      <c r="E6" s="29"/>
      <c r="F6" s="30"/>
      <c r="I6" s="3">
        <v>3</v>
      </c>
      <c r="J6" s="4">
        <v>286.506</v>
      </c>
      <c r="K6" s="4"/>
      <c r="L6" s="4">
        <v>268.178</v>
      </c>
      <c r="M6" s="4">
        <v>5.9886</v>
      </c>
      <c r="N6" s="4"/>
      <c r="O6" s="4">
        <f t="shared" si="1"/>
        <v>274.1666</v>
      </c>
      <c r="P6" s="4">
        <f t="shared" si="0"/>
        <v>12.339399999999955</v>
      </c>
      <c r="Q6">
        <f t="shared" si="2"/>
        <v>7.650427999999972</v>
      </c>
      <c r="U6">
        <f aca="true" t="shared" si="3" ref="U6:U23">U5+Q6</f>
        <v>-36.934716000000094</v>
      </c>
      <c r="V6">
        <v>3</v>
      </c>
    </row>
    <row r="7" spans="1:22" ht="16.5" thickBot="1">
      <c r="A7" s="3">
        <v>1</v>
      </c>
      <c r="B7" s="4"/>
      <c r="C7" s="4">
        <v>187.635</v>
      </c>
      <c r="D7" s="4">
        <v>-2.843</v>
      </c>
      <c r="E7" s="4">
        <v>1.4</v>
      </c>
      <c r="F7" s="4"/>
      <c r="I7" s="3">
        <v>4</v>
      </c>
      <c r="J7" s="4">
        <v>286.506</v>
      </c>
      <c r="K7" s="4"/>
      <c r="L7" s="4">
        <v>268.178</v>
      </c>
      <c r="M7" s="4">
        <v>5.9886</v>
      </c>
      <c r="N7" s="4"/>
      <c r="O7" s="4">
        <f t="shared" si="1"/>
        <v>274.1666</v>
      </c>
      <c r="P7" s="4">
        <f t="shared" si="0"/>
        <v>12.339399999999955</v>
      </c>
      <c r="Q7">
        <f t="shared" si="2"/>
        <v>7.650427999999972</v>
      </c>
      <c r="U7">
        <f t="shared" si="3"/>
        <v>-29.28428800000012</v>
      </c>
      <c r="V7">
        <v>4</v>
      </c>
    </row>
    <row r="8" spans="1:22" ht="16.5" thickBot="1">
      <c r="A8" s="3">
        <v>2</v>
      </c>
      <c r="B8" s="4"/>
      <c r="C8" s="4">
        <v>170.193</v>
      </c>
      <c r="D8" s="4">
        <v>-2.8542</v>
      </c>
      <c r="E8" s="4">
        <v>1.3</v>
      </c>
      <c r="F8" s="4"/>
      <c r="I8" s="3">
        <v>5</v>
      </c>
      <c r="J8" s="4">
        <v>286.506</v>
      </c>
      <c r="K8" s="4"/>
      <c r="L8" s="4">
        <v>268.178</v>
      </c>
      <c r="M8" s="4">
        <v>5.9886</v>
      </c>
      <c r="N8" s="4"/>
      <c r="O8" s="4">
        <f t="shared" si="1"/>
        <v>274.1666</v>
      </c>
      <c r="P8" s="4">
        <f t="shared" si="0"/>
        <v>12.339399999999955</v>
      </c>
      <c r="Q8">
        <f t="shared" si="2"/>
        <v>7.650427999999972</v>
      </c>
      <c r="U8">
        <f t="shared" si="3"/>
        <v>-21.633860000000148</v>
      </c>
      <c r="V8">
        <v>5</v>
      </c>
    </row>
    <row r="9" spans="1:22" ht="16.5" thickBot="1">
      <c r="A9" s="3">
        <v>3</v>
      </c>
      <c r="B9" s="4"/>
      <c r="C9" s="4">
        <v>104.248</v>
      </c>
      <c r="D9" s="4">
        <v>-2.8609</v>
      </c>
      <c r="E9" s="4">
        <v>1.3</v>
      </c>
      <c r="F9" s="4"/>
      <c r="I9" s="3">
        <v>6</v>
      </c>
      <c r="J9" s="4">
        <v>286.506</v>
      </c>
      <c r="K9" s="4"/>
      <c r="L9" s="4">
        <v>268.178</v>
      </c>
      <c r="M9" s="4">
        <v>5.9886</v>
      </c>
      <c r="N9" s="4"/>
      <c r="O9" s="4">
        <f t="shared" si="1"/>
        <v>274.1666</v>
      </c>
      <c r="P9" s="4">
        <f t="shared" si="0"/>
        <v>12.339399999999955</v>
      </c>
      <c r="Q9">
        <f t="shared" si="2"/>
        <v>7.650427999999972</v>
      </c>
      <c r="U9">
        <f t="shared" si="3"/>
        <v>-13.983432000000175</v>
      </c>
      <c r="V9">
        <v>6</v>
      </c>
    </row>
    <row r="10" spans="1:22" ht="16.5" thickBot="1">
      <c r="A10">
        <v>0.08</v>
      </c>
      <c r="C10" s="11">
        <v>198.101</v>
      </c>
      <c r="I10" s="3">
        <v>7</v>
      </c>
      <c r="J10" s="4">
        <v>286.506</v>
      </c>
      <c r="K10" s="4"/>
      <c r="L10" s="4">
        <v>268.178</v>
      </c>
      <c r="M10" s="4">
        <v>5.9886</v>
      </c>
      <c r="N10" s="4"/>
      <c r="O10" s="4">
        <f t="shared" si="1"/>
        <v>274.1666</v>
      </c>
      <c r="P10" s="4">
        <f t="shared" si="0"/>
        <v>12.339399999999955</v>
      </c>
      <c r="Q10">
        <f t="shared" si="2"/>
        <v>7.650427999999972</v>
      </c>
      <c r="U10">
        <f t="shared" si="3"/>
        <v>-6.333004000000202</v>
      </c>
      <c r="V10">
        <v>7</v>
      </c>
    </row>
    <row r="11" spans="1:22" ht="16.5" thickBot="1">
      <c r="A11">
        <v>0.08</v>
      </c>
      <c r="B11">
        <v>-100000</v>
      </c>
      <c r="I11" s="3">
        <v>8</v>
      </c>
      <c r="J11" s="4">
        <v>286.506</v>
      </c>
      <c r="K11" s="4"/>
      <c r="L11" s="4">
        <v>268.178</v>
      </c>
      <c r="M11" s="4">
        <v>5.9886</v>
      </c>
      <c r="N11" s="4"/>
      <c r="O11" s="4">
        <f t="shared" si="1"/>
        <v>274.1666</v>
      </c>
      <c r="P11" s="4">
        <f t="shared" si="0"/>
        <v>12.339399999999955</v>
      </c>
      <c r="Q11">
        <f t="shared" si="2"/>
        <v>7.650427999999972</v>
      </c>
      <c r="U11">
        <f t="shared" si="3"/>
        <v>1.31742399999977</v>
      </c>
      <c r="V11">
        <v>8</v>
      </c>
    </row>
    <row r="12" spans="1:22" ht="16.5" thickBot="1">
      <c r="A12">
        <v>0.08</v>
      </c>
      <c r="B12">
        <v>25000</v>
      </c>
      <c r="I12" s="3">
        <v>9</v>
      </c>
      <c r="J12" s="4">
        <v>286.506</v>
      </c>
      <c r="K12" s="4"/>
      <c r="L12" s="4">
        <v>268.178</v>
      </c>
      <c r="M12" s="4">
        <v>5.9886</v>
      </c>
      <c r="N12" s="4"/>
      <c r="O12" s="4">
        <f t="shared" si="1"/>
        <v>274.1666</v>
      </c>
      <c r="P12" s="4">
        <f t="shared" si="0"/>
        <v>12.339399999999955</v>
      </c>
      <c r="Q12">
        <f t="shared" si="2"/>
        <v>7.650427999999972</v>
      </c>
      <c r="U12">
        <f t="shared" si="3"/>
        <v>8.967851999999741</v>
      </c>
      <c r="V12">
        <v>9</v>
      </c>
    </row>
    <row r="13" spans="1:22" ht="16.5" thickBot="1">
      <c r="A13">
        <v>0.08</v>
      </c>
      <c r="B13">
        <v>25000</v>
      </c>
      <c r="I13" s="3">
        <v>10</v>
      </c>
      <c r="J13" s="4">
        <v>286.506</v>
      </c>
      <c r="K13" s="4"/>
      <c r="L13" s="4">
        <v>268.178</v>
      </c>
      <c r="M13" s="4">
        <v>5.9886</v>
      </c>
      <c r="N13" s="4"/>
      <c r="O13" s="4">
        <f t="shared" si="1"/>
        <v>274.1666</v>
      </c>
      <c r="P13" s="4">
        <f t="shared" si="0"/>
        <v>12.339399999999955</v>
      </c>
      <c r="Q13">
        <f t="shared" si="2"/>
        <v>7.650427999999972</v>
      </c>
      <c r="U13">
        <f t="shared" si="3"/>
        <v>16.618279999999714</v>
      </c>
      <c r="V13">
        <v>10</v>
      </c>
    </row>
    <row r="14" spans="1:22" ht="16.5" thickBot="1">
      <c r="A14">
        <v>0.08</v>
      </c>
      <c r="B14">
        <v>25000</v>
      </c>
      <c r="I14" s="3">
        <v>11</v>
      </c>
      <c r="J14" s="4">
        <v>286.506</v>
      </c>
      <c r="K14" s="4"/>
      <c r="L14" s="4">
        <v>268.178</v>
      </c>
      <c r="M14" s="4"/>
      <c r="N14" s="4"/>
      <c r="O14" s="4">
        <f t="shared" si="1"/>
        <v>268.178</v>
      </c>
      <c r="P14" s="4">
        <f t="shared" si="0"/>
        <v>18.327999999999975</v>
      </c>
      <c r="Q14">
        <f t="shared" si="2"/>
        <v>11.363359999999984</v>
      </c>
      <c r="U14">
        <f t="shared" si="3"/>
        <v>27.9816399999997</v>
      </c>
      <c r="V14">
        <v>11</v>
      </c>
    </row>
    <row r="15" spans="1:22" ht="16.5" thickBot="1">
      <c r="A15">
        <v>0.08</v>
      </c>
      <c r="B15">
        <v>25000</v>
      </c>
      <c r="I15" s="3">
        <v>12</v>
      </c>
      <c r="J15" s="4">
        <v>286.506</v>
      </c>
      <c r="K15" s="4"/>
      <c r="L15" s="4">
        <v>268.178</v>
      </c>
      <c r="M15" s="4"/>
      <c r="N15" s="4"/>
      <c r="O15" s="4">
        <f t="shared" si="1"/>
        <v>268.178</v>
      </c>
      <c r="P15" s="4">
        <f t="shared" si="0"/>
        <v>18.327999999999975</v>
      </c>
      <c r="Q15">
        <f t="shared" si="2"/>
        <v>11.363359999999984</v>
      </c>
      <c r="U15">
        <f t="shared" si="3"/>
        <v>39.344999999999686</v>
      </c>
      <c r="V15">
        <v>12</v>
      </c>
    </row>
    <row r="16" spans="1:22" ht="16.5" thickBot="1">
      <c r="A16">
        <v>0.08</v>
      </c>
      <c r="B16">
        <v>25000</v>
      </c>
      <c r="I16" s="3">
        <v>13</v>
      </c>
      <c r="J16" s="4">
        <v>286.506</v>
      </c>
      <c r="K16" s="4"/>
      <c r="L16" s="4">
        <v>268.178</v>
      </c>
      <c r="M16" s="4"/>
      <c r="N16" s="4"/>
      <c r="O16" s="4">
        <f t="shared" si="1"/>
        <v>268.178</v>
      </c>
      <c r="P16" s="4">
        <f t="shared" si="0"/>
        <v>18.327999999999975</v>
      </c>
      <c r="Q16">
        <f t="shared" si="2"/>
        <v>11.363359999999984</v>
      </c>
      <c r="U16">
        <f t="shared" si="3"/>
        <v>50.70835999999967</v>
      </c>
      <c r="V16">
        <v>13</v>
      </c>
    </row>
    <row r="17" spans="1:22" ht="16.5" thickBot="1">
      <c r="A17">
        <v>0.08</v>
      </c>
      <c r="B17">
        <v>25000</v>
      </c>
      <c r="I17" s="3">
        <v>14</v>
      </c>
      <c r="J17" s="4">
        <v>286.506</v>
      </c>
      <c r="K17" s="4"/>
      <c r="L17" s="4">
        <v>268.178</v>
      </c>
      <c r="M17" s="4"/>
      <c r="N17" s="4"/>
      <c r="O17" s="4">
        <f t="shared" si="1"/>
        <v>268.178</v>
      </c>
      <c r="P17" s="4">
        <f t="shared" si="0"/>
        <v>18.327999999999975</v>
      </c>
      <c r="Q17">
        <f t="shared" si="2"/>
        <v>11.363359999999984</v>
      </c>
      <c r="U17">
        <f t="shared" si="3"/>
        <v>62.07171999999966</v>
      </c>
      <c r="V17">
        <v>14</v>
      </c>
    </row>
    <row r="18" spans="1:22" ht="16.5" thickBot="1">
      <c r="A18">
        <v>0.08</v>
      </c>
      <c r="B18" s="23">
        <f>NPV(0.1,B12:B17)</f>
        <v>108881.5174865556</v>
      </c>
      <c r="I18" s="3">
        <v>15</v>
      </c>
      <c r="J18" s="4">
        <v>286.506</v>
      </c>
      <c r="K18" s="4"/>
      <c r="L18" s="4">
        <v>268.178</v>
      </c>
      <c r="M18" s="4"/>
      <c r="N18" s="4"/>
      <c r="O18" s="4">
        <f t="shared" si="1"/>
        <v>268.178</v>
      </c>
      <c r="P18" s="4">
        <f t="shared" si="0"/>
        <v>18.327999999999975</v>
      </c>
      <c r="Q18">
        <f t="shared" si="2"/>
        <v>11.363359999999984</v>
      </c>
      <c r="U18">
        <f t="shared" si="3"/>
        <v>73.43507999999964</v>
      </c>
      <c r="V18">
        <v>15</v>
      </c>
    </row>
    <row r="19" spans="9:22" ht="16.5" thickBot="1">
      <c r="I19" s="3">
        <v>16</v>
      </c>
      <c r="J19" s="4">
        <v>286.506</v>
      </c>
      <c r="K19" s="4"/>
      <c r="L19" s="4">
        <v>268.178</v>
      </c>
      <c r="M19" s="4"/>
      <c r="N19" s="4"/>
      <c r="O19" s="4">
        <f t="shared" si="1"/>
        <v>268.178</v>
      </c>
      <c r="P19" s="4">
        <f t="shared" si="0"/>
        <v>18.327999999999975</v>
      </c>
      <c r="Q19">
        <f t="shared" si="2"/>
        <v>11.363359999999984</v>
      </c>
      <c r="U19">
        <f t="shared" si="3"/>
        <v>84.79843999999963</v>
      </c>
      <c r="V19">
        <v>16</v>
      </c>
    </row>
    <row r="20" spans="9:22" ht="16.5" thickBot="1">
      <c r="I20" s="3">
        <v>17</v>
      </c>
      <c r="J20" s="4">
        <v>286.506</v>
      </c>
      <c r="K20" s="4"/>
      <c r="L20" s="4">
        <v>268.178</v>
      </c>
      <c r="M20" s="4"/>
      <c r="N20" s="4"/>
      <c r="O20" s="4">
        <f t="shared" si="1"/>
        <v>268.178</v>
      </c>
      <c r="P20" s="4">
        <f t="shared" si="0"/>
        <v>18.327999999999975</v>
      </c>
      <c r="Q20">
        <f t="shared" si="2"/>
        <v>11.363359999999984</v>
      </c>
      <c r="U20">
        <f t="shared" si="3"/>
        <v>96.16179999999962</v>
      </c>
      <c r="V20">
        <v>17</v>
      </c>
    </row>
    <row r="21" spans="9:22" ht="16.5" thickBot="1">
      <c r="I21" s="3">
        <v>18</v>
      </c>
      <c r="J21" s="4">
        <v>286.506</v>
      </c>
      <c r="K21" s="4"/>
      <c r="L21" s="4">
        <v>268.178</v>
      </c>
      <c r="M21" s="4"/>
      <c r="N21" s="4"/>
      <c r="O21" s="4">
        <f t="shared" si="1"/>
        <v>268.178</v>
      </c>
      <c r="P21" s="4">
        <f t="shared" si="0"/>
        <v>18.327999999999975</v>
      </c>
      <c r="Q21">
        <f t="shared" si="2"/>
        <v>11.363359999999984</v>
      </c>
      <c r="U21">
        <f t="shared" si="3"/>
        <v>107.5251599999996</v>
      </c>
      <c r="V21">
        <v>18</v>
      </c>
    </row>
    <row r="22" spans="9:22" ht="16.5" thickBot="1">
      <c r="I22" s="3">
        <v>19</v>
      </c>
      <c r="J22" s="4">
        <v>286.506</v>
      </c>
      <c r="K22" s="4"/>
      <c r="L22" s="4">
        <v>268.178</v>
      </c>
      <c r="M22" s="4"/>
      <c r="N22" s="4"/>
      <c r="O22" s="4">
        <f t="shared" si="1"/>
        <v>268.178</v>
      </c>
      <c r="P22" s="4">
        <f t="shared" si="0"/>
        <v>18.327999999999975</v>
      </c>
      <c r="Q22">
        <f t="shared" si="2"/>
        <v>11.363359999999984</v>
      </c>
      <c r="U22">
        <f t="shared" si="3"/>
        <v>118.88851999999959</v>
      </c>
      <c r="V22">
        <v>19</v>
      </c>
    </row>
    <row r="23" spans="9:22" ht="16.5" thickBot="1">
      <c r="I23" s="3">
        <v>20</v>
      </c>
      <c r="J23" s="4">
        <v>286.506</v>
      </c>
      <c r="K23" s="4"/>
      <c r="L23" s="4">
        <v>268.178</v>
      </c>
      <c r="M23" s="4"/>
      <c r="N23" s="4"/>
      <c r="O23" s="4">
        <f t="shared" si="1"/>
        <v>268.178</v>
      </c>
      <c r="P23" s="4">
        <f>J23-O23</f>
        <v>18.327999999999975</v>
      </c>
      <c r="Q23">
        <f t="shared" si="2"/>
        <v>11.363359999999984</v>
      </c>
      <c r="U23">
        <f t="shared" si="3"/>
        <v>130.25187999999957</v>
      </c>
      <c r="V23">
        <v>20</v>
      </c>
    </row>
    <row r="24" spans="16:17" ht="15.75">
      <c r="P24" s="11">
        <f>SUM(P3:P23)</f>
        <v>246.7879999999993</v>
      </c>
      <c r="Q24" s="22">
        <f>SUM(Q3:Q23)</f>
        <v>130.25187999999957</v>
      </c>
    </row>
    <row r="25" ht="15.75" thickBot="1"/>
    <row r="26" spans="3:17" ht="27" thickBot="1" thickTop="1">
      <c r="C26" s="10"/>
      <c r="D26" s="8"/>
      <c r="E26" s="8"/>
      <c r="F26" s="8"/>
      <c r="G26" s="8"/>
      <c r="H26" s="8"/>
      <c r="I26" s="8"/>
      <c r="J26" s="8"/>
      <c r="K26" s="9" t="s">
        <v>15</v>
      </c>
      <c r="L26" s="8" t="s">
        <v>16</v>
      </c>
      <c r="M26" s="8" t="s">
        <v>17</v>
      </c>
      <c r="N26" s="8" t="s">
        <v>18</v>
      </c>
      <c r="O26" s="8" t="s">
        <v>19</v>
      </c>
      <c r="P26" s="8" t="s">
        <v>20</v>
      </c>
      <c r="Q26" s="8" t="s">
        <v>21</v>
      </c>
    </row>
    <row r="27" spans="3:17" ht="16.5" thickBot="1" thickTop="1">
      <c r="C27" s="10"/>
      <c r="D27" s="8"/>
      <c r="E27" s="8"/>
      <c r="F27" s="8"/>
      <c r="G27" s="8"/>
      <c r="H27" s="8"/>
      <c r="I27" s="8"/>
      <c r="J27" s="8" t="s">
        <v>22</v>
      </c>
      <c r="K27" s="7">
        <v>0.62447</v>
      </c>
      <c r="L27" s="8">
        <v>659</v>
      </c>
      <c r="M27" s="8">
        <v>659</v>
      </c>
      <c r="N27" s="8"/>
      <c r="O27" s="8"/>
      <c r="P27" s="8"/>
      <c r="Q27" s="8"/>
    </row>
    <row r="28" spans="3:17" ht="15.75" thickBot="1">
      <c r="C28" s="10"/>
      <c r="D28" s="8"/>
      <c r="E28" s="8"/>
      <c r="F28" s="8"/>
      <c r="G28" s="8"/>
      <c r="H28" s="8"/>
      <c r="I28" s="8"/>
      <c r="J28" s="8" t="s">
        <v>23</v>
      </c>
      <c r="K28" s="7">
        <v>0.7761</v>
      </c>
      <c r="L28" s="8">
        <v>576</v>
      </c>
      <c r="M28" s="8"/>
      <c r="N28" s="8"/>
      <c r="O28" s="8"/>
      <c r="P28" s="8"/>
      <c r="Q28" s="8"/>
    </row>
    <row r="29" spans="3:17" ht="15.75" thickBot="1">
      <c r="C29" s="10"/>
      <c r="D29" s="8"/>
      <c r="E29" s="8"/>
      <c r="F29" s="8"/>
      <c r="G29" s="8"/>
      <c r="H29" s="8"/>
      <c r="I29" s="8"/>
      <c r="J29" s="8" t="s">
        <v>24</v>
      </c>
      <c r="K29" s="7">
        <v>0.75447</v>
      </c>
      <c r="L29" s="8">
        <v>1136</v>
      </c>
      <c r="M29" s="8"/>
      <c r="N29" s="8"/>
      <c r="O29" s="8"/>
      <c r="P29" s="8"/>
      <c r="Q29" s="8"/>
    </row>
    <row r="30" spans="3:17" ht="15.75" thickBot="1">
      <c r="C30" s="10"/>
      <c r="D30" s="8"/>
      <c r="E30" s="8"/>
      <c r="F30" s="8"/>
      <c r="G30" s="8"/>
      <c r="H30" s="8"/>
      <c r="I30" s="8"/>
      <c r="J30" s="8" t="s">
        <v>25</v>
      </c>
      <c r="K30" s="7">
        <v>0.76213</v>
      </c>
      <c r="L30" s="8"/>
      <c r="M30" s="8">
        <v>1712</v>
      </c>
      <c r="N30" s="8"/>
      <c r="O30" s="8"/>
      <c r="P30" s="8"/>
      <c r="Q30" s="8"/>
    </row>
    <row r="31" spans="3:17" ht="15.75" thickBot="1">
      <c r="C31" s="10"/>
      <c r="D31" s="8"/>
      <c r="E31" s="8"/>
      <c r="F31" s="8"/>
      <c r="G31" s="8"/>
      <c r="H31" s="8"/>
      <c r="I31" s="8"/>
      <c r="J31" s="8" t="s">
        <v>26</v>
      </c>
      <c r="K31" s="13">
        <v>1.08716</v>
      </c>
      <c r="L31" s="8">
        <v>29140</v>
      </c>
      <c r="M31" s="8">
        <v>29140</v>
      </c>
      <c r="N31" s="8">
        <v>29140</v>
      </c>
      <c r="O31" s="8"/>
      <c r="P31" s="8"/>
      <c r="Q31" s="8"/>
    </row>
    <row r="32" spans="10:17" ht="15.75" thickBot="1">
      <c r="J32" s="8" t="s">
        <v>30</v>
      </c>
      <c r="K32" s="14">
        <v>0.62447</v>
      </c>
      <c r="L32" s="8"/>
      <c r="M32" s="8"/>
      <c r="N32" s="8">
        <v>2371</v>
      </c>
      <c r="O32" s="8"/>
      <c r="P32" s="8"/>
      <c r="Q32" s="8"/>
    </row>
    <row r="33" spans="10:17" ht="15.75" thickBot="1">
      <c r="J33" s="8"/>
      <c r="K33" s="8"/>
      <c r="L33" s="8"/>
      <c r="M33" s="8"/>
      <c r="N33" s="8"/>
      <c r="O33" s="8"/>
      <c r="P33" s="8"/>
      <c r="Q33" s="8"/>
    </row>
    <row r="34" spans="10:17" ht="15.75" thickBot="1">
      <c r="J34" s="15" t="s">
        <v>27</v>
      </c>
      <c r="K34" s="8"/>
      <c r="L34" s="16">
        <f>K27*L27+K28*L28+K29*L29+K31*L31</f>
        <v>33395.479649999994</v>
      </c>
      <c r="M34" s="17">
        <f>M27*K27+M30*K30+M31*K31</f>
        <v>33396.13469</v>
      </c>
      <c r="N34" s="17">
        <f>N31*K31+N32*K32</f>
        <v>33160.46077</v>
      </c>
      <c r="O34" s="17"/>
      <c r="P34" s="17"/>
      <c r="Q34" s="18"/>
    </row>
    <row r="35" spans="10:17" ht="15.75" thickBot="1">
      <c r="J35" s="8" t="s">
        <v>28</v>
      </c>
      <c r="K35" s="8"/>
      <c r="L35" s="19">
        <f>L34*24*360/(10^6)</f>
        <v>288.53694417599996</v>
      </c>
      <c r="M35" s="20">
        <f>M34*24*360/(10^6)</f>
        <v>288.5426037216</v>
      </c>
      <c r="N35" s="20">
        <f>N34*24*360/(10^6)</f>
        <v>286.50638105279995</v>
      </c>
      <c r="O35" s="20"/>
      <c r="P35" s="20"/>
      <c r="Q35" s="21"/>
    </row>
    <row r="36" spans="10:14" ht="15">
      <c r="J36">
        <v>20</v>
      </c>
      <c r="N36">
        <f>N35*1.2</f>
        <v>343.80765726335994</v>
      </c>
    </row>
    <row r="37" spans="10:14" ht="15">
      <c r="J37">
        <v>-20</v>
      </c>
      <c r="N37">
        <f>N35*0.8</f>
        <v>229.20510484223996</v>
      </c>
    </row>
  </sheetData>
  <sheetProtection/>
  <mergeCells count="8">
    <mergeCell ref="O1:O2"/>
    <mergeCell ref="P1:P2"/>
    <mergeCell ref="A2:F2"/>
    <mergeCell ref="A6:F6"/>
    <mergeCell ref="I1:I2"/>
    <mergeCell ref="J1:J2"/>
    <mergeCell ref="L1:L2"/>
    <mergeCell ref="N1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Eldar</dc:creator>
  <cp:keywords/>
  <dc:description/>
  <cp:lastModifiedBy>Feby</cp:lastModifiedBy>
  <dcterms:created xsi:type="dcterms:W3CDTF">2010-11-15T22:06:13Z</dcterms:created>
  <dcterms:modified xsi:type="dcterms:W3CDTF">2010-11-19T12:26:08Z</dcterms:modified>
  <cp:category/>
  <cp:version/>
  <cp:contentType/>
  <cp:contentStatus/>
</cp:coreProperties>
</file>