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responsfaktorer" sheetId="1" r:id="rId1"/>
    <sheet name="plot" sheetId="2" r:id="rId2"/>
    <sheet name="mass" sheetId="3" r:id="rId3"/>
  </sheets>
  <definedNames/>
  <calcPr fullCalcOnLoad="1"/>
</workbook>
</file>

<file path=xl/sharedStrings.xml><?xml version="1.0" encoding="utf-8"?>
<sst xmlns="http://schemas.openxmlformats.org/spreadsheetml/2006/main" count="345" uniqueCount="128">
  <si>
    <t>Signaltest</t>
  </si>
  <si>
    <t>a_start</t>
  </si>
  <si>
    <t>a_slutt</t>
  </si>
  <si>
    <t>b_start</t>
  </si>
  <si>
    <t>b_slutt</t>
  </si>
  <si>
    <t>c_start</t>
  </si>
  <si>
    <t>c_slutt</t>
  </si>
  <si>
    <t>d_start</t>
  </si>
  <si>
    <t>d_slutt</t>
  </si>
  <si>
    <t>e_start</t>
  </si>
  <si>
    <t>e_slutt</t>
  </si>
  <si>
    <t>a_area</t>
  </si>
  <si>
    <t>b_area</t>
  </si>
  <si>
    <t>c_area</t>
  </si>
  <si>
    <t>d_area</t>
  </si>
  <si>
    <t>e_area</t>
  </si>
  <si>
    <t>Standard</t>
  </si>
  <si>
    <t>Rf = m*A(std)/m(std)*A</t>
  </si>
  <si>
    <t>Rf(met)</t>
  </si>
  <si>
    <t>Rf(et)</t>
  </si>
  <si>
    <t>Rf(prop)</t>
  </si>
  <si>
    <t>Rf(but)</t>
  </si>
  <si>
    <t>figur</t>
  </si>
  <si>
    <t>S1 - Standard 2</t>
  </si>
  <si>
    <t>S1 - Standard 3</t>
  </si>
  <si>
    <t>S1 - Standard 1</t>
  </si>
  <si>
    <t>S2 - Standard 1</t>
  </si>
  <si>
    <t>D - Standard 1</t>
  </si>
  <si>
    <t>D - Standard 2</t>
  </si>
  <si>
    <t>D - Standard 3</t>
  </si>
  <si>
    <t>S2 - Standard 2</t>
  </si>
  <si>
    <t>S2 - Standard 3</t>
  </si>
  <si>
    <t>B - Standard 1</t>
  </si>
  <si>
    <t>B - Standard 2</t>
  </si>
  <si>
    <t>B - Standard 3</t>
  </si>
  <si>
    <t>Methanol</t>
  </si>
  <si>
    <t>Ethanol</t>
  </si>
  <si>
    <t>1-Propanol</t>
  </si>
  <si>
    <t>1-Butanol</t>
  </si>
  <si>
    <t>1-Pentanol</t>
  </si>
  <si>
    <t>NB!!! C1-C4 is Mole %, C5 is wt% of the C1-C4 sample</t>
  </si>
  <si>
    <t>Mole Masses [g/mol]</t>
  </si>
  <si>
    <t>Mass [g]</t>
  </si>
  <si>
    <t>Percent [%]</t>
  </si>
  <si>
    <t>Percent [wt%]</t>
  </si>
  <si>
    <t>-</t>
  </si>
  <si>
    <t>signaltest362.fig</t>
  </si>
  <si>
    <t>signaltest363.fig</t>
  </si>
  <si>
    <t>signaltest364.fig</t>
  </si>
  <si>
    <t>signaltest365.fig</t>
  </si>
  <si>
    <t>signaltest366.fig</t>
  </si>
  <si>
    <t>signaltest368.fig</t>
  </si>
  <si>
    <t>signaltest371.fig</t>
  </si>
  <si>
    <t>signaltest373.fig</t>
  </si>
  <si>
    <t>signaltest374.fig</t>
  </si>
  <si>
    <t>signaltest378.fig</t>
  </si>
  <si>
    <t>signaltest383.fig</t>
  </si>
  <si>
    <t>signaltest376.fig</t>
  </si>
  <si>
    <t>signaltest385.fig</t>
  </si>
  <si>
    <t>signaltest386.fig</t>
  </si>
  <si>
    <t>signaltest387.fig</t>
  </si>
  <si>
    <t>signaltest388.fig</t>
  </si>
  <si>
    <t>signaltest389.fig</t>
  </si>
  <si>
    <t>signaltest390.fig</t>
  </si>
  <si>
    <t>signaltest391.fig</t>
  </si>
  <si>
    <t>signaltest392.fig</t>
  </si>
  <si>
    <t>signaltest393.fig</t>
  </si>
  <si>
    <t>signaltest394.fig</t>
  </si>
  <si>
    <t>signaltest395.fig</t>
  </si>
  <si>
    <t>signaltest396.fig</t>
  </si>
  <si>
    <t>signaltest399.fig</t>
  </si>
  <si>
    <t>signaltest402.fig</t>
  </si>
  <si>
    <t>signaltest403.fig</t>
  </si>
  <si>
    <t>signaltest404.fig</t>
  </si>
  <si>
    <t>signaltest405.fig</t>
  </si>
  <si>
    <t>signaltest406.fig</t>
  </si>
  <si>
    <t>signaltest407.fig</t>
  </si>
  <si>
    <t>signaltest410.fig</t>
  </si>
  <si>
    <t>signaltest408.fig</t>
  </si>
  <si>
    <t>signaltest411.fig</t>
  </si>
  <si>
    <t>signaltest413.fig</t>
  </si>
  <si>
    <t>signaltest414.fig</t>
  </si>
  <si>
    <t>signaltest415.fig</t>
  </si>
  <si>
    <t>signaltest421.fig</t>
  </si>
  <si>
    <t>signaltest424.fig</t>
  </si>
  <si>
    <t>signaltest425.fig</t>
  </si>
  <si>
    <t>signaltest427.fig</t>
  </si>
  <si>
    <t>signaltest428.fig</t>
  </si>
  <si>
    <t>signaltest429.fig</t>
  </si>
  <si>
    <t>signaltest430.fig</t>
  </si>
  <si>
    <t>signaltest431.fig</t>
  </si>
  <si>
    <t>signaltest432.fig</t>
  </si>
  <si>
    <t>signaltest437.fig</t>
  </si>
  <si>
    <t>signaltest438.fig</t>
  </si>
  <si>
    <t>Unable to interpret</t>
  </si>
  <si>
    <t>Responsfaktorer</t>
  </si>
  <si>
    <t>Averages</t>
  </si>
  <si>
    <t>Weighting of results</t>
  </si>
  <si>
    <t>Weighted Averages</t>
  </si>
  <si>
    <t>Normal Averages</t>
  </si>
  <si>
    <t>S1 - Ukjent</t>
  </si>
  <si>
    <t>(standard4)</t>
  </si>
  <si>
    <t>Overload</t>
  </si>
  <si>
    <t>Overlaoad</t>
  </si>
  <si>
    <t>signaltest439.fig</t>
  </si>
  <si>
    <t>signaltest440.fig</t>
  </si>
  <si>
    <t>signaltest441.fig</t>
  </si>
  <si>
    <t>S1 - Unknown</t>
  </si>
  <si>
    <t>methanol weight</t>
  </si>
  <si>
    <t>propanol weight</t>
  </si>
  <si>
    <t>butaol weight</t>
  </si>
  <si>
    <t>with rf values from</t>
  </si>
  <si>
    <t>S1-1</t>
  </si>
  <si>
    <t>S1-2</t>
  </si>
  <si>
    <t>S1-3</t>
  </si>
  <si>
    <t>(Weighted) Average values</t>
  </si>
  <si>
    <t>ethanol weight (calculated from total mass)</t>
  </si>
  <si>
    <t>Total weight (c1-c4</t>
  </si>
  <si>
    <t>mole fraction</t>
  </si>
  <si>
    <t>methanol</t>
  </si>
  <si>
    <t>ethanol</t>
  </si>
  <si>
    <t>propanol</t>
  </si>
  <si>
    <t>butanol</t>
  </si>
  <si>
    <t>mole percent</t>
  </si>
  <si>
    <t>test (total mol frac=1?)</t>
  </si>
  <si>
    <t>Percent error</t>
  </si>
  <si>
    <t>Referance values</t>
  </si>
  <si>
    <t>Original test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</si>
</sst>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2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 shrinkToFit="1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91"/>
  <sheetViews>
    <sheetView tabSelected="1" workbookViewId="0" topLeftCell="O67">
      <selection activeCell="D80" sqref="D80"/>
    </sheetView>
  </sheetViews>
  <sheetFormatPr defaultColWidth="9.140625" defaultRowHeight="12.75"/>
  <cols>
    <col min="1" max="1" width="14.421875" style="0" customWidth="1"/>
    <col min="2" max="2" width="10.421875" style="0" customWidth="1"/>
    <col min="9" max="9" width="14.140625" style="0" customWidth="1"/>
  </cols>
  <sheetData>
    <row r="3" spans="1:2" ht="21" thickBot="1">
      <c r="A3" s="65" t="s">
        <v>95</v>
      </c>
      <c r="B3" s="66"/>
    </row>
    <row r="4" spans="1:14" ht="16.5" thickBot="1">
      <c r="A4" t="s">
        <v>17</v>
      </c>
      <c r="C4" s="14"/>
      <c r="I4" s="67" t="s">
        <v>96</v>
      </c>
      <c r="J4" s="48"/>
      <c r="K4" s="83" t="s">
        <v>99</v>
      </c>
      <c r="L4" s="83"/>
      <c r="M4" s="48"/>
      <c r="N4" s="48"/>
    </row>
    <row r="5" spans="3:14" ht="12.75">
      <c r="C5" s="14"/>
      <c r="J5" s="48"/>
      <c r="K5" s="79" t="s">
        <v>98</v>
      </c>
      <c r="L5" s="77"/>
      <c r="M5" s="48"/>
      <c r="N5" s="48"/>
    </row>
    <row r="6" spans="3:14" ht="12.75">
      <c r="C6" s="14"/>
      <c r="D6" s="14"/>
      <c r="E6" s="14"/>
      <c r="F6" s="14"/>
      <c r="G6" s="14"/>
      <c r="I6" s="48"/>
      <c r="J6" s="48"/>
      <c r="K6" s="48"/>
      <c r="L6" s="48"/>
      <c r="M6" s="48"/>
      <c r="N6" s="48"/>
    </row>
    <row r="7" spans="3:14" ht="13.5" thickBot="1">
      <c r="C7" s="14"/>
      <c r="D7" s="14"/>
      <c r="E7" s="14"/>
      <c r="F7" s="14"/>
      <c r="G7" s="14"/>
      <c r="I7" s="48"/>
      <c r="J7" s="70"/>
      <c r="K7" s="70"/>
      <c r="L7" s="70"/>
      <c r="M7" s="70"/>
      <c r="N7" s="48"/>
    </row>
    <row r="8" spans="1:14" ht="12.75">
      <c r="A8" s="1"/>
      <c r="B8" s="60" t="str">
        <f>plot!B3</f>
        <v>Signaltest</v>
      </c>
      <c r="C8" s="11" t="s">
        <v>18</v>
      </c>
      <c r="D8" s="11" t="s">
        <v>19</v>
      </c>
      <c r="E8" s="11" t="s">
        <v>20</v>
      </c>
      <c r="F8" s="31" t="s">
        <v>21</v>
      </c>
      <c r="G8" s="98" t="s">
        <v>97</v>
      </c>
      <c r="I8" s="68"/>
      <c r="J8" s="14" t="s">
        <v>18</v>
      </c>
      <c r="K8" s="14" t="s">
        <v>19</v>
      </c>
      <c r="L8" s="14" t="s">
        <v>20</v>
      </c>
      <c r="M8" s="68" t="s">
        <v>21</v>
      </c>
      <c r="N8" s="48"/>
    </row>
    <row r="9" spans="1:14" ht="13.5" thickBot="1">
      <c r="A9" s="3"/>
      <c r="B9" s="61"/>
      <c r="C9" s="2"/>
      <c r="D9" s="2"/>
      <c r="E9" s="2"/>
      <c r="F9" s="3"/>
      <c r="G9" s="99"/>
      <c r="I9" s="72"/>
      <c r="J9" s="71"/>
      <c r="K9" s="70"/>
      <c r="L9" s="70"/>
      <c r="M9" s="72"/>
      <c r="N9" s="48"/>
    </row>
    <row r="10" spans="1:14" ht="12.75">
      <c r="A10" s="18" t="str">
        <f>plot!A5</f>
        <v>D - Standard 1</v>
      </c>
      <c r="B10" s="9">
        <f>plot!B5</f>
        <v>362</v>
      </c>
      <c r="C10" s="11">
        <f>(mass!$C$5*plot!$R5)/(mass!$K$5*plot!N5)</f>
        <v>40.92329595807706</v>
      </c>
      <c r="D10" s="11">
        <f>(mass!$E$5*plot!$R5)/(mass!$K$5*plot!O5)</f>
        <v>28.72853228333802</v>
      </c>
      <c r="E10" s="11" t="s">
        <v>45</v>
      </c>
      <c r="F10" s="31" t="s">
        <v>45</v>
      </c>
      <c r="G10" s="22">
        <v>0</v>
      </c>
      <c r="H10" s="68"/>
      <c r="I10" s="69"/>
      <c r="J10" s="48"/>
      <c r="K10" s="48"/>
      <c r="L10" s="48"/>
      <c r="M10" s="69"/>
      <c r="N10" s="48"/>
    </row>
    <row r="11" spans="1:14" ht="12.75">
      <c r="A11" s="20"/>
      <c r="B11" s="22">
        <f>plot!B6</f>
        <v>363</v>
      </c>
      <c r="C11" s="14">
        <f>(mass!$C$5*plot!$R6)/(mass!$K$5*plot!N6)</f>
        <v>14.149434669089567</v>
      </c>
      <c r="D11" s="14">
        <f>(mass!$E$5*plot!$R6)/(mass!$K$5*plot!O6)</f>
        <v>9.934870838384779</v>
      </c>
      <c r="E11" s="14" t="s">
        <v>45</v>
      </c>
      <c r="F11" s="1" t="s">
        <v>45</v>
      </c>
      <c r="G11" s="22">
        <v>1</v>
      </c>
      <c r="H11" s="68"/>
      <c r="I11" s="68" t="s">
        <v>27</v>
      </c>
      <c r="J11" s="83">
        <f>SUM(C10:C13)/4</f>
        <v>19.356722627116454</v>
      </c>
      <c r="K11" s="83">
        <f>SUM(D10:D13)/4</f>
        <v>13.458601480329241</v>
      </c>
      <c r="L11" s="83" t="s">
        <v>45</v>
      </c>
      <c r="M11" s="84" t="s">
        <v>45</v>
      </c>
      <c r="N11" s="48"/>
    </row>
    <row r="12" spans="1:14" ht="12.75">
      <c r="A12" s="20"/>
      <c r="B12" s="22">
        <f>plot!B7</f>
        <v>364</v>
      </c>
      <c r="C12" s="14">
        <f>(mass!$C$5*plot!$R7)/(mass!$K$5*plot!N7)</f>
        <v>7.859021691466918</v>
      </c>
      <c r="D12" s="14">
        <f>(mass!$E$5*plot!$R7)/(mass!$K$5*plot!O7)</f>
        <v>5.278648530753063</v>
      </c>
      <c r="E12" s="14" t="s">
        <v>45</v>
      </c>
      <c r="F12" s="1" t="s">
        <v>45</v>
      </c>
      <c r="G12" s="22">
        <v>0</v>
      </c>
      <c r="H12" s="68"/>
      <c r="I12" s="69"/>
      <c r="J12" s="79">
        <f>SUMPRODUCT(C10:C13,$G10:$G13)/SUM($G10:$G13)</f>
        <v>14.32228642946092</v>
      </c>
      <c r="K12" s="79">
        <f>SUMPRODUCT(D10:D13,$G10:$G13)/SUM($G10:$G13)</f>
        <v>9.913612553612943</v>
      </c>
      <c r="L12" s="79" t="s">
        <v>45</v>
      </c>
      <c r="M12" s="80" t="s">
        <v>45</v>
      </c>
      <c r="N12" s="48"/>
    </row>
    <row r="13" spans="1:14" ht="12.75">
      <c r="A13" s="52"/>
      <c r="B13" s="62">
        <f>plot!B8</f>
        <v>365</v>
      </c>
      <c r="C13" s="6">
        <f>(mass!$C$5*plot!$R8)/(mass!$K$5*plot!N8)</f>
        <v>14.495138189832272</v>
      </c>
      <c r="D13" s="6">
        <f>(mass!$E$5*plot!$R8)/(mass!$K$5*plot!O8)</f>
        <v>9.892354268841109</v>
      </c>
      <c r="E13" s="6" t="s">
        <v>45</v>
      </c>
      <c r="F13" s="53" t="s">
        <v>45</v>
      </c>
      <c r="G13" s="86">
        <v>1</v>
      </c>
      <c r="H13" s="68"/>
      <c r="I13" s="75"/>
      <c r="J13" s="70"/>
      <c r="K13" s="70"/>
      <c r="L13" s="70"/>
      <c r="M13" s="72"/>
      <c r="N13" s="48"/>
    </row>
    <row r="14" spans="1:14" ht="12.75">
      <c r="A14" s="52"/>
      <c r="B14" s="62"/>
      <c r="C14" s="6"/>
      <c r="D14" s="6"/>
      <c r="E14" s="6"/>
      <c r="F14" s="53"/>
      <c r="G14" s="22"/>
      <c r="H14" s="68"/>
      <c r="I14" s="69"/>
      <c r="J14" s="48"/>
      <c r="K14" s="48"/>
      <c r="L14" s="48"/>
      <c r="M14" s="69"/>
      <c r="N14" s="48"/>
    </row>
    <row r="15" spans="1:14" ht="12.75">
      <c r="A15" s="20" t="str">
        <f>plot!A10</f>
        <v>D - Standard 2</v>
      </c>
      <c r="B15" s="22">
        <f>plot!B10</f>
        <v>366</v>
      </c>
      <c r="C15" s="14">
        <f>(mass!$C$6*plot!$R10)/(mass!$K$6*plot!N10)</f>
        <v>6.505179646702379</v>
      </c>
      <c r="D15" s="14">
        <f>(mass!$E$6*plot!$R10)/(mass!$K$6*plot!O10)</f>
        <v>4.210912004298095</v>
      </c>
      <c r="E15" s="14">
        <f>(mass!$G$6*plot!R10)/(mass!$K$6*plot!P10)</f>
        <v>3.1428756940751468</v>
      </c>
      <c r="F15" s="50" t="s">
        <v>45</v>
      </c>
      <c r="G15" s="86">
        <v>1</v>
      </c>
      <c r="H15" s="68"/>
      <c r="I15" s="69"/>
      <c r="J15" s="48"/>
      <c r="K15" s="48"/>
      <c r="L15" s="48"/>
      <c r="M15" s="69"/>
      <c r="N15" s="48"/>
    </row>
    <row r="16" spans="1:14" ht="12.75">
      <c r="A16" s="20"/>
      <c r="B16" s="22">
        <f>plot!B11</f>
        <v>368</v>
      </c>
      <c r="C16" s="14">
        <f>(mass!$C$6*plot!$R11)/(mass!$K$6*plot!N11)</f>
        <v>9.035420857874245</v>
      </c>
      <c r="D16" s="14">
        <f>(mass!$E$6*plot!$R11)/(mass!$K$6*plot!O11)</f>
        <v>5.787063817003329</v>
      </c>
      <c r="E16" s="14">
        <f>(mass!$G$6*plot!R11)/(mass!$K$6*plot!P11)</f>
        <v>4.493229778199191</v>
      </c>
      <c r="F16" s="50" t="s">
        <v>45</v>
      </c>
      <c r="G16" s="86">
        <v>0</v>
      </c>
      <c r="H16" s="68"/>
      <c r="I16" s="69" t="s">
        <v>28</v>
      </c>
      <c r="J16" s="83">
        <f>SUM(C15:C18)/4</f>
        <v>7.100368443157831</v>
      </c>
      <c r="K16" s="83">
        <f>SUM(D15:D18)/4</f>
        <v>4.620979465660969</v>
      </c>
      <c r="L16" s="83">
        <f>SUM(E15:E18)/4</f>
        <v>3.416171347187512</v>
      </c>
      <c r="M16" s="84" t="s">
        <v>45</v>
      </c>
      <c r="N16" s="48"/>
    </row>
    <row r="17" spans="1:14" ht="12.75">
      <c r="A17" s="20"/>
      <c r="B17" s="22">
        <f>plot!B12</f>
        <v>371</v>
      </c>
      <c r="C17" s="14">
        <f>(mass!$C$6*plot!$R12)/(mass!$K$6*plot!N12)</f>
        <v>6.372491358289751</v>
      </c>
      <c r="D17" s="14">
        <f>(mass!$E$6*plot!$R12)/(mass!$K$6*plot!O12)</f>
        <v>4.145809668571882</v>
      </c>
      <c r="E17" s="14">
        <f>(mass!$G$6*plot!R12)/(mass!$K$6*plot!P12)</f>
        <v>3.109903821105906</v>
      </c>
      <c r="F17" s="50" t="s">
        <v>45</v>
      </c>
      <c r="G17" s="86">
        <v>1</v>
      </c>
      <c r="H17" s="68"/>
      <c r="I17" s="69"/>
      <c r="J17" s="77">
        <f>SUMPRODUCT(C15:C18,$G15:$G18)/SUM($G15:$G18)</f>
        <v>6.455350971585694</v>
      </c>
      <c r="K17" s="77">
        <f>SUMPRODUCT(D15:D18,$G15:$G18)/SUM($G15:$G18)</f>
        <v>4.232284681880182</v>
      </c>
      <c r="L17" s="77">
        <f>SUMPRODUCT(E15:E18,$G15:$G18)/SUM($G15:$G18)</f>
        <v>3.057151870183619</v>
      </c>
      <c r="M17" s="78" t="s">
        <v>45</v>
      </c>
      <c r="N17" s="48"/>
    </row>
    <row r="18" spans="1:14" ht="12.75">
      <c r="A18" s="52"/>
      <c r="B18" s="62">
        <f>plot!B13</f>
        <v>373</v>
      </c>
      <c r="C18" s="6">
        <f>(mass!$C$6*plot!$R13)/(mass!$K$6*plot!N13)</f>
        <v>6.48838190976495</v>
      </c>
      <c r="D18" s="6">
        <f>(mass!$E$6*plot!$R13)/(mass!$K$6*plot!O13)</f>
        <v>4.34013237277057</v>
      </c>
      <c r="E18" s="6">
        <f>(mass!$G$6*plot!R13)/(mass!$K$6*plot!P13)</f>
        <v>2.9186760953698045</v>
      </c>
      <c r="F18" s="59" t="s">
        <v>45</v>
      </c>
      <c r="G18" s="86">
        <v>1</v>
      </c>
      <c r="H18" s="68"/>
      <c r="I18" s="75"/>
      <c r="J18" s="70"/>
      <c r="K18" s="70"/>
      <c r="L18" s="70"/>
      <c r="M18" s="72"/>
      <c r="N18" s="48"/>
    </row>
    <row r="19" spans="1:14" ht="12.75">
      <c r="A19" s="52"/>
      <c r="B19" s="62"/>
      <c r="C19" s="6"/>
      <c r="D19" s="6"/>
      <c r="E19" s="6"/>
      <c r="F19" s="59"/>
      <c r="G19" s="22"/>
      <c r="H19" s="68"/>
      <c r="I19" s="69"/>
      <c r="J19" s="48"/>
      <c r="K19" s="48"/>
      <c r="L19" s="48"/>
      <c r="M19" s="69"/>
      <c r="N19" s="48"/>
    </row>
    <row r="20" spans="1:14" ht="12.75">
      <c r="A20" s="20" t="str">
        <f>plot!A15</f>
        <v>D - Standard 3</v>
      </c>
      <c r="B20" s="22">
        <f>plot!B15</f>
        <v>374</v>
      </c>
      <c r="C20" s="14">
        <f>(mass!$C$7*plot!$R15)/(mass!$K$7*plot!N15)</f>
        <v>6.628140400753955</v>
      </c>
      <c r="D20" s="14">
        <f>(mass!$E$7*plot!$R15)/(mass!$K$7*plot!O15)</f>
        <v>4.389602971318788</v>
      </c>
      <c r="E20" s="14">
        <f>(mass!$G$7*plot!R15)/(mass!$K$7*plot!P15)</f>
        <v>3.1639976347344234</v>
      </c>
      <c r="F20" s="50" t="s">
        <v>45</v>
      </c>
      <c r="G20" s="86">
        <v>0</v>
      </c>
      <c r="H20" s="68"/>
      <c r="I20" s="69"/>
      <c r="J20" s="48"/>
      <c r="K20" s="48"/>
      <c r="L20" s="48"/>
      <c r="M20" s="69"/>
      <c r="N20" s="48"/>
    </row>
    <row r="21" spans="1:14" ht="12.75">
      <c r="A21" s="20"/>
      <c r="B21" s="22">
        <f>plot!B16</f>
        <v>376</v>
      </c>
      <c r="C21" s="14">
        <f>(mass!$C$7*plot!$R16)/(mass!$K$7*plot!N16)</f>
        <v>3.918017670736579</v>
      </c>
      <c r="D21" s="14">
        <f>(mass!$E$7*plot!$R16)/(mass!$K$7*plot!O16)</f>
        <v>2.57846938042932</v>
      </c>
      <c r="E21" s="14">
        <f>(mass!$G$7*plot!R16)/(mass!$K$7*plot!P16)</f>
        <v>1.980986007120637</v>
      </c>
      <c r="F21" s="50" t="s">
        <v>45</v>
      </c>
      <c r="G21" s="86">
        <v>1</v>
      </c>
      <c r="H21" s="68"/>
      <c r="I21" s="69" t="s">
        <v>29</v>
      </c>
      <c r="J21" s="83">
        <f>SUM(C20:C23)/4</f>
        <v>4.401864599365024</v>
      </c>
      <c r="K21" s="83">
        <f>SUM(D20:D23)/4</f>
        <v>2.90732522940223</v>
      </c>
      <c r="L21" s="83">
        <f>SUM(E20:E23)/4</f>
        <v>2.209145630514518</v>
      </c>
      <c r="M21" s="84" t="s">
        <v>45</v>
      </c>
      <c r="N21" s="48"/>
    </row>
    <row r="22" spans="1:14" ht="12.75">
      <c r="A22" s="20"/>
      <c r="B22" s="22">
        <f>plot!B17</f>
        <v>378</v>
      </c>
      <c r="C22" s="14">
        <f>(mass!$C$7*plot!$R17)/(mass!$K$7*plot!N17)</f>
        <v>3.4308455202299197</v>
      </c>
      <c r="D22" s="14">
        <f>(mass!$E$7*plot!$R17)/(mass!$K$7*plot!O17)</f>
        <v>2.2753531333722314</v>
      </c>
      <c r="E22" s="14">
        <f>(mass!$G$7*plot!R17)/(mass!$K$7*plot!P17)</f>
        <v>1.8636710044571794</v>
      </c>
      <c r="F22" s="50" t="s">
        <v>45</v>
      </c>
      <c r="G22" s="86">
        <v>1</v>
      </c>
      <c r="H22" s="68"/>
      <c r="I22" s="69"/>
      <c r="J22" s="77">
        <f>SUMPRODUCT(C20:C23,$G20:$G23)/SUM($G20:$G23)</f>
        <v>3.6597726655687146</v>
      </c>
      <c r="K22" s="77">
        <f>SUMPRODUCT(D20:D23,$G20:$G23)/SUM($G20:$G23)</f>
        <v>2.413232648763377</v>
      </c>
      <c r="L22" s="77">
        <f>SUMPRODUCT(E20:E23,$G20:$G23)/SUM($G20:$G23)</f>
        <v>1.8908616291078826</v>
      </c>
      <c r="M22" s="78" t="s">
        <v>45</v>
      </c>
      <c r="N22" s="48"/>
    </row>
    <row r="23" spans="1:14" ht="13.5" thickBot="1">
      <c r="A23" s="19"/>
      <c r="B23" s="23">
        <f>plot!B18</f>
        <v>383</v>
      </c>
      <c r="C23" s="2">
        <f>(mass!$C$7*plot!$R18)/(mass!$K$7*plot!N18)</f>
        <v>3.6304548057396437</v>
      </c>
      <c r="D23" s="2">
        <f>(mass!$E$7*plot!$R18)/(mass!$K$7*plot!O18)</f>
        <v>2.3858754324885796</v>
      </c>
      <c r="E23" s="2">
        <f>(mass!$G$7*plot!R18)/(mass!$K$7*plot!P18)</f>
        <v>1.8279278757458317</v>
      </c>
      <c r="F23" s="51" t="s">
        <v>45</v>
      </c>
      <c r="G23" s="86">
        <v>1</v>
      </c>
      <c r="H23" s="68"/>
      <c r="I23" s="75"/>
      <c r="J23" s="70"/>
      <c r="K23" s="70"/>
      <c r="L23" s="70"/>
      <c r="M23" s="72"/>
      <c r="N23" s="48"/>
    </row>
    <row r="24" spans="1:14" ht="13.5" thickBot="1">
      <c r="A24" s="21"/>
      <c r="B24" s="24"/>
      <c r="C24" s="14"/>
      <c r="D24" s="14"/>
      <c r="E24" s="14"/>
      <c r="F24" s="32"/>
      <c r="G24" s="22"/>
      <c r="H24" s="68"/>
      <c r="I24" s="69"/>
      <c r="J24" s="48"/>
      <c r="K24" s="48"/>
      <c r="L24" s="48"/>
      <c r="M24" s="69"/>
      <c r="N24" s="48"/>
    </row>
    <row r="25" spans="1:14" ht="12.75">
      <c r="A25" s="18" t="str">
        <f>plot!A20</f>
        <v>S1 - Standard 1</v>
      </c>
      <c r="B25" s="9">
        <f>plot!B20</f>
        <v>385</v>
      </c>
      <c r="C25" s="11">
        <f>(mass!$C$9*plot!$R20)/(mass!$K$9*plot!N20)</f>
        <v>4.112581025982968</v>
      </c>
      <c r="D25" s="11">
        <f>(mass!$E$9*plot!$R20)/(mass!$K$9*plot!O20)</f>
        <v>2.655008659426792</v>
      </c>
      <c r="E25" s="11">
        <f>(mass!$G$9*plot!R20)/(mass!$K$9*plot!P20)</f>
        <v>2.068141447685981</v>
      </c>
      <c r="F25" s="31">
        <f>(mass!$I$9*plot!R20)/(mass!$K$9*plot!Q20)</f>
        <v>1.435023069438033</v>
      </c>
      <c r="G25" s="86">
        <v>1</v>
      </c>
      <c r="H25" s="68"/>
      <c r="I25" s="69"/>
      <c r="J25" s="48"/>
      <c r="K25" s="48"/>
      <c r="L25" s="48"/>
      <c r="M25" s="69"/>
      <c r="N25" s="48"/>
    </row>
    <row r="26" spans="1:13" ht="12.75">
      <c r="A26" s="20"/>
      <c r="B26" s="22">
        <f>plot!B21</f>
        <v>386</v>
      </c>
      <c r="C26" s="14">
        <f>(mass!$C$9*plot!R21)/(mass!$K$9*plot!N21)</f>
        <v>3.8809697579609366</v>
      </c>
      <c r="D26" s="14">
        <f>(mass!$E$9*plot!$R21)/(mass!$K$9*plot!O21)</f>
        <v>2.5254368714625146</v>
      </c>
      <c r="E26" s="14">
        <f>(mass!$G$9*plot!R21)/(mass!$K$9*plot!P21)</f>
        <v>1.8321158290383102</v>
      </c>
      <c r="F26" s="1">
        <f>(mass!$I$9*plot!R21)/(mass!$K$9*plot!Q21)</f>
        <v>1.415097146420043</v>
      </c>
      <c r="G26" s="86">
        <v>1</v>
      </c>
      <c r="H26" s="68"/>
      <c r="I26" s="68" t="s">
        <v>25</v>
      </c>
      <c r="J26" s="85">
        <f>SUM(C25:C28)/4</f>
        <v>4.208229678303822</v>
      </c>
      <c r="K26" s="85">
        <f>SUM(D25:D28)/4</f>
        <v>2.702381840935736</v>
      </c>
      <c r="L26" s="85">
        <f>SUM(E25:E28)/4</f>
        <v>2.3680110075295495</v>
      </c>
      <c r="M26" s="84">
        <f>SUM(F25:F28)/4</f>
        <v>1.4519390586763778</v>
      </c>
    </row>
    <row r="27" spans="1:13" ht="12.75">
      <c r="A27" s="20"/>
      <c r="B27" s="22">
        <f>plot!B22</f>
        <v>387</v>
      </c>
      <c r="C27" s="14">
        <f>(mass!$C$9*plot!R22)/(mass!$K$9*plot!N22)</f>
        <v>4.3907828941420295</v>
      </c>
      <c r="D27" s="14">
        <f>(mass!$E$9*plot!$R22)/(mass!$K$9*plot!O22)</f>
        <v>2.858337561301202</v>
      </c>
      <c r="E27" s="14">
        <f>(mass!$G$9*plot!R22)/(mass!$K$9*plot!P22)</f>
        <v>2.152214900964554</v>
      </c>
      <c r="F27" s="1">
        <f>(mass!$I$9*plot!R22)/(mass!$K$9*plot!Q22)</f>
        <v>1.505589284472222</v>
      </c>
      <c r="G27" s="86">
        <v>1</v>
      </c>
      <c r="H27" s="68"/>
      <c r="I27" s="68"/>
      <c r="J27" s="81">
        <f>SUMPRODUCT(C25:C28,$G25:$G28)/SUM($G25:$G28)</f>
        <v>4.208229678303822</v>
      </c>
      <c r="K27" s="81">
        <f>SUMPRODUCT(D25:D28,$G25:$G28)/SUM($G25:$G28)</f>
        <v>2.702381840935736</v>
      </c>
      <c r="L27" s="81">
        <f>SUMPRODUCT(E25:E28,$G25:$G28)/SUM($G25:$G28)</f>
        <v>2.3680110075295495</v>
      </c>
      <c r="M27" s="81">
        <f>SUMPRODUCT(F25:F28,$G25:$G28)/SUM($G25:$G28)</f>
        <v>1.4519390586763778</v>
      </c>
    </row>
    <row r="28" spans="1:13" ht="12.75">
      <c r="A28" s="52"/>
      <c r="B28" s="62">
        <f>plot!B23</f>
        <v>388</v>
      </c>
      <c r="C28" s="6">
        <f>(mass!$C$9*plot!R23)/(mass!$K$9*plot!N23)</f>
        <v>4.448585035129354</v>
      </c>
      <c r="D28" s="6">
        <f>(mass!$E$9*plot!$R23)/(mass!$K$9*plot!O23)</f>
        <v>2.7707442715524366</v>
      </c>
      <c r="E28" s="6">
        <f>(mass!$G$9*plot!R23)/(mass!$K$9*plot!P23)</f>
        <v>3.419571852429353</v>
      </c>
      <c r="F28" s="53">
        <f>(mass!$I$9*plot!R23)/(mass!$K$9*plot!Q23)</f>
        <v>1.4520467343752135</v>
      </c>
      <c r="G28" s="86">
        <v>1</v>
      </c>
      <c r="H28" s="68"/>
      <c r="I28" s="74"/>
      <c r="J28" s="6"/>
      <c r="K28" s="6"/>
      <c r="L28" s="6"/>
      <c r="M28" s="7"/>
    </row>
    <row r="29" spans="1:13" ht="12.75">
      <c r="A29" s="52"/>
      <c r="B29" s="62"/>
      <c r="C29" s="6"/>
      <c r="D29" s="6"/>
      <c r="E29" s="6"/>
      <c r="F29" s="53"/>
      <c r="G29" s="24"/>
      <c r="H29" s="68"/>
      <c r="I29" s="68"/>
      <c r="M29" s="68"/>
    </row>
    <row r="30" spans="1:13" ht="12.75">
      <c r="A30" s="20" t="str">
        <f>plot!A25</f>
        <v>S1 - Standard 2</v>
      </c>
      <c r="B30" s="22">
        <f>plot!B25</f>
        <v>389</v>
      </c>
      <c r="C30" s="14">
        <f>(mass!$C$10*plot!R25)/(mass!$K$10*plot!N25)</f>
        <v>4.7629987488159236</v>
      </c>
      <c r="D30" s="14">
        <f>(mass!$E$10*plot!$R25)/(mass!$K$10*plot!O25)</f>
        <v>2.980322904458584</v>
      </c>
      <c r="E30" s="14">
        <f>(mass!$G$10*plot!R25)/(mass!$K$10*plot!P25)</f>
        <v>2.317334941968048</v>
      </c>
      <c r="F30" s="1">
        <f>(mass!$I$10*plot!R25)/(mass!$K$10*plot!Q25)</f>
        <v>1.6604549181439536</v>
      </c>
      <c r="G30" s="24">
        <v>1</v>
      </c>
      <c r="H30" s="68"/>
      <c r="I30" s="68"/>
      <c r="M30" s="68"/>
    </row>
    <row r="31" spans="1:13" ht="12.75">
      <c r="A31" s="20"/>
      <c r="B31" s="22">
        <f>plot!B26</f>
        <v>390</v>
      </c>
      <c r="C31" s="14">
        <f>(mass!$C$10*plot!R26)/(mass!$K$10*plot!N26)</f>
        <v>4.369183228068176</v>
      </c>
      <c r="D31" s="14">
        <f>(mass!$E$10*plot!$R26)/(mass!$K$10*plot!O26)</f>
        <v>2.666714368471633</v>
      </c>
      <c r="E31" s="14">
        <f>(mass!$G$10*plot!R26)/(mass!$K$10*plot!P26)</f>
        <v>2.0561017370317973</v>
      </c>
      <c r="F31" s="1">
        <f>(mass!$I$10*plot!R26)/(mass!$K$10*plot!Q26)</f>
        <v>1.5335215307898613</v>
      </c>
      <c r="G31" s="24">
        <v>1</v>
      </c>
      <c r="H31" s="68"/>
      <c r="I31" s="68" t="s">
        <v>23</v>
      </c>
      <c r="J31" s="85">
        <f>SUM(C30:C33)/4</f>
        <v>4.583707375936746</v>
      </c>
      <c r="K31" s="85">
        <f>SUM(D30:D33)/4</f>
        <v>2.825007506146118</v>
      </c>
      <c r="L31" s="85">
        <f>SUM(E30:E33)/4</f>
        <v>2.1684470050475753</v>
      </c>
      <c r="M31" s="84">
        <f>SUM(F30:F33)/4</f>
        <v>1.5872455633449845</v>
      </c>
    </row>
    <row r="32" spans="1:13" ht="12.75">
      <c r="A32" s="20"/>
      <c r="B32" s="22">
        <f>plot!B27</f>
        <v>391</v>
      </c>
      <c r="C32" s="14">
        <f>(mass!$C$10*plot!R27)/(mass!$K$10*plot!N27)</f>
        <v>4.899905893051443</v>
      </c>
      <c r="D32" s="14">
        <f>(mass!$E$10*plot!$R27)/(mass!$K$10*plot!O27)</f>
        <v>2.9736423278416853</v>
      </c>
      <c r="E32" s="14">
        <f>(mass!$G$10*plot!R27)/(mass!$K$10*plot!P27)</f>
        <v>2.2736348730069604</v>
      </c>
      <c r="F32" s="1">
        <f>(mass!$I$10*plot!R27)/(mass!$K$10*plot!Q27)</f>
        <v>1.6933766271688786</v>
      </c>
      <c r="G32" s="24">
        <v>1</v>
      </c>
      <c r="H32" s="68"/>
      <c r="I32" s="68"/>
      <c r="J32" s="81">
        <f>SUMPRODUCT(C30:C33,$G30:$G33)/SUM($G30:$G33)</f>
        <v>4.583707375936746</v>
      </c>
      <c r="K32" s="81">
        <f>SUMPRODUCT(D30:D33,$G30:$G33)/SUM($G30:$G33)</f>
        <v>2.825007506146118</v>
      </c>
      <c r="L32" s="81">
        <f>SUMPRODUCT(E30:E33,$G30:$G33)/SUM($G30:$G33)</f>
        <v>2.1684470050475753</v>
      </c>
      <c r="M32" s="81">
        <f>SUMPRODUCT(F30:F33,$G30:$G33)/SUM($G30:$G33)</f>
        <v>1.5872455633449845</v>
      </c>
    </row>
    <row r="33" spans="1:13" ht="12.75">
      <c r="A33" s="52"/>
      <c r="B33" s="62">
        <f>plot!B28</f>
        <v>392</v>
      </c>
      <c r="C33" s="6">
        <f>(mass!$C$10*plot!R28)/(mass!$K$10*plot!N28)</f>
        <v>4.302741633811441</v>
      </c>
      <c r="D33" s="6">
        <f>(mass!$E$10*plot!$R28)/(mass!$K$10*plot!O28)</f>
        <v>2.67935042381257</v>
      </c>
      <c r="E33" s="6">
        <f>(mass!$G$10*plot!R28)/(mass!$K$10*plot!P28)</f>
        <v>2.026716468183496</v>
      </c>
      <c r="F33" s="53">
        <f>(mass!$I$10*plot!R28)/(mass!$K$10*plot!Q28)</f>
        <v>1.4616291772772445</v>
      </c>
      <c r="G33" s="24">
        <v>1</v>
      </c>
      <c r="H33" s="68"/>
      <c r="I33" s="74"/>
      <c r="J33" s="6"/>
      <c r="K33" s="6"/>
      <c r="L33" s="6"/>
      <c r="M33" s="7"/>
    </row>
    <row r="34" spans="1:13" ht="12.75">
      <c r="A34" s="52"/>
      <c r="B34" s="62"/>
      <c r="C34" s="6"/>
      <c r="D34" s="6"/>
      <c r="E34" s="6"/>
      <c r="F34" s="53"/>
      <c r="G34" s="24"/>
      <c r="H34" s="68"/>
      <c r="I34" s="68"/>
      <c r="M34" s="68"/>
    </row>
    <row r="35" spans="1:13" ht="12.75">
      <c r="A35" s="20" t="str">
        <f>plot!A30</f>
        <v>S1 - Standard 3</v>
      </c>
      <c r="B35" s="22">
        <f>plot!B30</f>
        <v>393</v>
      </c>
      <c r="C35" s="14">
        <f>(mass!$C$11*plot!R30)/(mass!$K$11*plot!N30)</f>
        <v>4.564906602156234</v>
      </c>
      <c r="D35" s="14">
        <f>(mass!$E$11*plot!$R30)/(mass!$K$11*plot!O30)</f>
        <v>2.4532705281412452</v>
      </c>
      <c r="E35" s="14">
        <f>(mass!$G$11*plot!R30)/(mass!$K$11*plot!P30)</f>
        <v>1.871205107406345</v>
      </c>
      <c r="F35" s="1">
        <f>(mass!$I$11*plot!R30)/(mass!$K$11*plot!Q30)</f>
        <v>1.386827571402086</v>
      </c>
      <c r="G35" s="24">
        <v>1</v>
      </c>
      <c r="H35" s="68"/>
      <c r="I35" s="68"/>
      <c r="M35" s="68"/>
    </row>
    <row r="36" spans="1:13" ht="12.75">
      <c r="A36" s="20"/>
      <c r="B36" s="22">
        <f>plot!B31</f>
        <v>394</v>
      </c>
      <c r="C36" s="14">
        <f>(mass!$C$11*plot!R31)/(mass!$K$11*plot!N31)</f>
        <v>6.945371477089955</v>
      </c>
      <c r="D36" s="14">
        <f>(mass!$E$11*plot!$R31)/(mass!$K$11*plot!O31)</f>
        <v>4.106300671543137</v>
      </c>
      <c r="E36" s="14">
        <f>(mass!$G$11*plot!R31)/(mass!$K$11*plot!P31)</f>
        <v>3.1232385760921004</v>
      </c>
      <c r="F36" s="1">
        <f>(mass!$I$11*plot!R31)/(mass!$K$11*plot!Q31)</f>
        <v>2.1051169754955694</v>
      </c>
      <c r="G36" s="24">
        <v>0</v>
      </c>
      <c r="H36" s="68"/>
      <c r="I36" s="68" t="s">
        <v>24</v>
      </c>
      <c r="J36" s="85">
        <f>SUM(C35:C38)/4</f>
        <v>5.027383703196212</v>
      </c>
      <c r="K36" s="85">
        <f>SUM(D35:D38)/4</f>
        <v>2.8474198256721857</v>
      </c>
      <c r="L36" s="85">
        <f>SUM(E35:E38)/4</f>
        <v>2.173662942720759</v>
      </c>
      <c r="M36" s="84">
        <f>SUM(F35:F38)/4</f>
        <v>1.5381096965687953</v>
      </c>
    </row>
    <row r="37" spans="1:13" ht="12.75">
      <c r="A37" s="20"/>
      <c r="B37" s="22">
        <f>plot!B32</f>
        <v>395</v>
      </c>
      <c r="C37" s="14">
        <f>(mass!$C$11*plot!R32)/(mass!$K$11*plot!N32)</f>
        <v>4.137262721066822</v>
      </c>
      <c r="D37" s="14">
        <f>(mass!$E$11*plot!$R32)/(mass!$K$11*plot!O32)</f>
        <v>2.347166786530679</v>
      </c>
      <c r="E37" s="14">
        <f>(mass!$G$11*plot!R32)/(mass!$K$11*plot!P32)</f>
        <v>1.7990460713398964</v>
      </c>
      <c r="F37" s="1">
        <f>(mass!$I$11*plot!R32)/(mass!$K$11*plot!Q32)</f>
        <v>1.3046775052019532</v>
      </c>
      <c r="G37" s="24">
        <v>1</v>
      </c>
      <c r="H37" s="68"/>
      <c r="I37" s="68"/>
      <c r="J37" s="81">
        <f>SUMPRODUCT(C35:C38,$G35:$G38)/SUM($G35:$G38)</f>
        <v>4.3880544452316315</v>
      </c>
      <c r="K37" s="81">
        <f>SUMPRODUCT(D35:D38,$G35:$G38)/SUM($G35:$G38)</f>
        <v>2.4277928770485353</v>
      </c>
      <c r="L37" s="81">
        <f>SUMPRODUCT(E35:E38,$G35:$G38)/SUM($G35:$G38)</f>
        <v>1.8571377315969784</v>
      </c>
      <c r="M37" s="81">
        <f>SUMPRODUCT(F35:F38,$G35:$G38)/SUM($G35:$G38)</f>
        <v>1.3491072702598705</v>
      </c>
    </row>
    <row r="38" spans="1:13" ht="13.5" thickBot="1">
      <c r="A38" s="19"/>
      <c r="B38" s="23">
        <f>plot!B33</f>
        <v>396</v>
      </c>
      <c r="C38" s="2">
        <f>(mass!$C$11*plot!R33)/(mass!$K$11*plot!N33)</f>
        <v>4.4619940124718385</v>
      </c>
      <c r="D38" s="2">
        <f>(mass!$E$11*plot!$R33)/(mass!$K$11*plot!O33)</f>
        <v>2.4829413164736813</v>
      </c>
      <c r="E38" s="2">
        <f>(mass!$G$11*plot!R33)/(mass!$K$11*plot!P33)</f>
        <v>1.9011620160446936</v>
      </c>
      <c r="F38" s="3">
        <f>(mass!$I$11*plot!R33)/(mass!$K$11*plot!Q33)</f>
        <v>1.3558167341755725</v>
      </c>
      <c r="G38" s="24">
        <v>1</v>
      </c>
      <c r="H38" s="68"/>
      <c r="I38" s="74"/>
      <c r="J38" s="6"/>
      <c r="K38" s="6"/>
      <c r="L38" s="6"/>
      <c r="M38" s="7"/>
    </row>
    <row r="39" spans="1:13" ht="13.5" thickBot="1">
      <c r="A39" s="21"/>
      <c r="B39" s="24"/>
      <c r="C39" s="14"/>
      <c r="D39" s="14"/>
      <c r="E39" s="14"/>
      <c r="F39" s="32"/>
      <c r="G39" s="24"/>
      <c r="H39" s="68"/>
      <c r="I39" s="68"/>
      <c r="M39" s="68"/>
    </row>
    <row r="40" spans="1:13" ht="12.75">
      <c r="A40" s="18" t="str">
        <f>plot!A35</f>
        <v>S2 - Standard 1</v>
      </c>
      <c r="B40" s="9">
        <f>plot!B35</f>
        <v>399</v>
      </c>
      <c r="C40" s="11">
        <f>(mass!$C$13*plot!R35)/(mass!$K$13*plot!N35)</f>
        <v>5.955028264453825</v>
      </c>
      <c r="D40" s="11">
        <f>(mass!$E$13*plot!$R35)/(mass!$K$13*plot!O35)</f>
        <v>3.5289725451862233</v>
      </c>
      <c r="E40" s="11">
        <f>(mass!$G$13*plot!R35)/(mass!$K$13*plot!P35)</f>
        <v>2.572923010675146</v>
      </c>
      <c r="F40" s="31">
        <f>(mass!$I$13*plot!R35)/(mass!$K$13*plot!Q35)</f>
        <v>1.9423754828477142</v>
      </c>
      <c r="G40" s="24">
        <v>1</v>
      </c>
      <c r="H40" s="68"/>
      <c r="I40" s="68"/>
      <c r="M40" s="68"/>
    </row>
    <row r="41" spans="1:13" ht="12.75">
      <c r="A41" s="20"/>
      <c r="B41" s="22">
        <f>plot!B36</f>
        <v>402</v>
      </c>
      <c r="C41" s="14">
        <f>(mass!$C$13*plot!R36)/(mass!$K$13*plot!N36)</f>
        <v>31.714509106397745</v>
      </c>
      <c r="D41" s="14">
        <f>(mass!$E$13*plot!$R36)/(mass!$K$13*plot!O36)</f>
        <v>8.392424354982625</v>
      </c>
      <c r="E41" s="14">
        <f>(mass!$G$13*plot!R36)/(mass!$K$13*plot!P36)</f>
        <v>5.860802013094805</v>
      </c>
      <c r="F41" s="1">
        <f>(mass!$I$13*plot!R36)/(mass!$K$13*plot!Q36)</f>
        <v>4.596932882027458</v>
      </c>
      <c r="G41" s="24">
        <v>0</v>
      </c>
      <c r="H41" s="68"/>
      <c r="I41" s="68" t="s">
        <v>26</v>
      </c>
      <c r="J41" s="85">
        <f>SUM(C40:C44)/5</f>
        <v>12.83027521793519</v>
      </c>
      <c r="K41" s="85">
        <f>SUM(D40:D44)/5</f>
        <v>5.079327285413167</v>
      </c>
      <c r="L41" s="85">
        <f>SUM(E40:E44)/5</f>
        <v>3.5625320046070037</v>
      </c>
      <c r="M41" s="84">
        <f>SUM(F40:F44)/5</f>
        <v>2.779078576177814</v>
      </c>
    </row>
    <row r="42" spans="1:14" ht="12.75">
      <c r="A42" s="20"/>
      <c r="B42" s="22">
        <f>plot!B37</f>
        <v>403</v>
      </c>
      <c r="C42" s="14">
        <f>(mass!$C$13*plot!R37)/(mass!$K$13*plot!N37)</f>
        <v>6.093202308231796</v>
      </c>
      <c r="D42" s="14">
        <f>(mass!$E$13*plot!$R37)/(mass!$K$13*plot!O37)</f>
        <v>2.914776820300055</v>
      </c>
      <c r="E42" s="14">
        <f>(mass!$G$13*plot!R37)/(mass!$K$13*plot!P37)</f>
        <v>2.1194136802627273</v>
      </c>
      <c r="F42" s="1">
        <f>(mass!$I$13*plot!R37)/(mass!$K$13*plot!Q37)</f>
        <v>1.683007069815295</v>
      </c>
      <c r="G42" s="24">
        <v>1</v>
      </c>
      <c r="H42" s="68"/>
      <c r="J42" s="82">
        <f>SUMPRODUCT(C40:C44,$G40:$G44)/SUM($G40:$G44)</f>
        <v>6.544052959901975</v>
      </c>
      <c r="K42" s="82">
        <f>SUMPRODUCT(D40:D44,$G40:$G44)/SUM($G40:$G44)</f>
        <v>3.7121555635360486</v>
      </c>
      <c r="L42" s="82">
        <f>SUMPRODUCT(E40:E44,$G40:$G44)/SUM($G40:$G44)</f>
        <v>2.6356894749325117</v>
      </c>
      <c r="M42" s="82">
        <f>SUMPRODUCT(F40:F44,$G40:$G44)/SUM($G40:$G44)</f>
        <v>2.0272875763396225</v>
      </c>
      <c r="N42" s="76"/>
    </row>
    <row r="43" spans="1:13" ht="12.75">
      <c r="A43" s="20"/>
      <c r="B43" s="22">
        <f>plot!B38</f>
        <v>404</v>
      </c>
      <c r="C43" s="14">
        <f>(mass!$C$13*plot!R38)/(mass!$K$13*plot!N38)</f>
        <v>12.804708103572285</v>
      </c>
      <c r="D43" s="14">
        <f>(mass!$E$13*plot!$R38)/(mass!$K$13*plot!O38)</f>
        <v>5.867745381475069</v>
      </c>
      <c r="E43" s="14">
        <f>(mass!$G$13*plot!R38)/(mass!$K$13*plot!P38)</f>
        <v>4.044789585142679</v>
      </c>
      <c r="F43" s="1">
        <f>(mass!$I$13*plot!R38)/(mass!$K$13*plot!Q38)</f>
        <v>3.2165972698427456</v>
      </c>
      <c r="G43" s="24">
        <v>0</v>
      </c>
      <c r="H43" s="68"/>
      <c r="I43" s="68"/>
      <c r="M43" s="68"/>
    </row>
    <row r="44" spans="1:13" ht="12.75">
      <c r="A44" s="52"/>
      <c r="B44" s="62">
        <f>plot!B39</f>
        <v>405</v>
      </c>
      <c r="C44" s="6">
        <f>(mass!$C$13*plot!R39)/(mass!$K$13*plot!N39)</f>
        <v>7.583928307020304</v>
      </c>
      <c r="D44" s="6">
        <f>(mass!$E$13*plot!$R39)/(mass!$K$13*plot!O39)</f>
        <v>4.692717325121866</v>
      </c>
      <c r="E44" s="6">
        <f>(mass!$G$13*plot!R39)/(mass!$K$13*plot!P39)</f>
        <v>3.2147317338596624</v>
      </c>
      <c r="F44" s="53">
        <f>(mass!$I$13*plot!R39)/(mass!$K$13*plot!Q39)</f>
        <v>2.456480176355859</v>
      </c>
      <c r="G44" s="24">
        <v>1</v>
      </c>
      <c r="H44" s="68"/>
      <c r="I44" s="74"/>
      <c r="J44" s="6"/>
      <c r="K44" s="6"/>
      <c r="L44" s="6"/>
      <c r="M44" s="7"/>
    </row>
    <row r="45" spans="1:13" ht="12.75">
      <c r="A45" s="52"/>
      <c r="B45" s="62"/>
      <c r="C45" s="6"/>
      <c r="D45" s="6"/>
      <c r="E45" s="6"/>
      <c r="F45" s="53"/>
      <c r="G45" s="24"/>
      <c r="H45" s="68"/>
      <c r="I45" s="68"/>
      <c r="M45" s="68"/>
    </row>
    <row r="46" spans="1:13" ht="12.75">
      <c r="A46" s="20" t="str">
        <f>plot!A41</f>
        <v>S2 - Standard 2</v>
      </c>
      <c r="B46" s="22">
        <f>plot!B41</f>
        <v>406</v>
      </c>
      <c r="C46" s="14">
        <f>(mass!$C$14*plot!R41)/(mass!$K$14*plot!N41)</f>
        <v>15.943473927184979</v>
      </c>
      <c r="D46" s="14">
        <f>(mass!$E$14*plot!$R41)/(mass!$K$14*plot!O41)</f>
        <v>4.225032708780765</v>
      </c>
      <c r="E46" s="14">
        <f>(mass!$G$14*plot!R41)/(mass!$K$14*plot!P41)</f>
        <v>3.0693530830563525</v>
      </c>
      <c r="F46" s="1">
        <f>(mass!$I$14*plot!R41)/(mass!$K$14*plot!Q41)</f>
        <v>2.612387402196768</v>
      </c>
      <c r="G46" s="24">
        <v>0</v>
      </c>
      <c r="H46" s="68"/>
      <c r="I46" s="68"/>
      <c r="M46" s="68"/>
    </row>
    <row r="47" spans="1:13" ht="12.75">
      <c r="A47" s="20"/>
      <c r="B47" s="22">
        <f>plot!B42</f>
        <v>407</v>
      </c>
      <c r="C47" s="14">
        <f>(mass!$C$14*plot!R42)/(mass!$K$14*plot!N42)</f>
        <v>6.596042391124358</v>
      </c>
      <c r="D47" s="14">
        <f>(mass!$E$14*plot!$R42)/(mass!$K$14*plot!O42)</f>
        <v>3.2759845638784535</v>
      </c>
      <c r="E47" s="14">
        <f>(mass!$G$14*plot!R42)/(mass!$K$14*plot!P42)</f>
        <v>2.45909846678856</v>
      </c>
      <c r="F47" s="1">
        <f>(mass!$I$14*plot!R42)/(mass!$K$14*plot!Q42)</f>
        <v>2.083126598653789</v>
      </c>
      <c r="G47" s="24">
        <v>1</v>
      </c>
      <c r="H47" s="68"/>
      <c r="I47" s="68" t="s">
        <v>30</v>
      </c>
      <c r="J47" s="85">
        <f>SUM(C46:C49)/4</f>
        <v>8.574300397633017</v>
      </c>
      <c r="K47" s="85">
        <f>SUM(D46:D49)/4</f>
        <v>3.4015444258092176</v>
      </c>
      <c r="L47" s="85">
        <f>SUM(E46:E49)/4</f>
        <v>2.5106535789498206</v>
      </c>
      <c r="M47" s="84">
        <f>SUM(F46:F49)/4</f>
        <v>2.1202003696392553</v>
      </c>
    </row>
    <row r="48" spans="1:13" ht="12.75">
      <c r="A48" s="20"/>
      <c r="B48" s="22">
        <f>plot!B43</f>
        <v>408</v>
      </c>
      <c r="C48" s="14">
        <f>(mass!$C$14*plot!R43)/(mass!$K$14*plot!N43)</f>
        <v>7.522077774945478</v>
      </c>
      <c r="D48" s="14">
        <f>(mass!$E$14*plot!$R43)/(mass!$K$14*plot!O43)</f>
        <v>3.8930055077201775</v>
      </c>
      <c r="E48" s="14">
        <f>(mass!$G$14*plot!R43)/(mass!$K$14*plot!P43)</f>
        <v>2.8494866243882235</v>
      </c>
      <c r="F48" s="1">
        <f>(mass!$I$14*plot!R43)/(mass!$K$14*plot!Q43)</f>
        <v>2.3829436991161566</v>
      </c>
      <c r="G48" s="24">
        <v>1</v>
      </c>
      <c r="H48" s="68"/>
      <c r="I48" s="68"/>
      <c r="J48" s="81">
        <f>SUMPRODUCT(C46:C49,$G46:$G49)/SUM($G46:$G49)</f>
        <v>6.117909221115696</v>
      </c>
      <c r="K48" s="81">
        <f>SUMPRODUCT(D46:D49,$G46:$G49)/SUM($G46:$G49)</f>
        <v>3.1270483314853688</v>
      </c>
      <c r="L48" s="81">
        <f>SUMPRODUCT(E46:E49,$G46:$G49)/SUM($G46:$G49)</f>
        <v>2.3244204109143096</v>
      </c>
      <c r="M48" s="81">
        <f>SUMPRODUCT(F46:F49,$G46:$G49)/SUM($G46:$G49)</f>
        <v>1.9561380254534182</v>
      </c>
    </row>
    <row r="49" spans="1:13" ht="12.75">
      <c r="A49" s="52"/>
      <c r="B49" s="62">
        <f>plot!B44</f>
        <v>410</v>
      </c>
      <c r="C49" s="6">
        <f>(mass!$C$14*plot!R44)/(mass!$K$14*plot!N44)</f>
        <v>4.235607497277249</v>
      </c>
      <c r="D49" s="6">
        <f>(mass!$E$14*plot!$R44)/(mass!$K$14*plot!O44)</f>
        <v>2.212154922857475</v>
      </c>
      <c r="E49" s="6">
        <f>(mass!$G$14*plot!R44)/(mass!$K$14*plot!P44)</f>
        <v>1.6646761415661455</v>
      </c>
      <c r="F49" s="53">
        <f>(mass!$I$14*plot!R44)/(mass!$K$14*plot!Q44)</f>
        <v>1.402343778590309</v>
      </c>
      <c r="G49" s="24">
        <v>1</v>
      </c>
      <c r="H49" s="68"/>
      <c r="I49" s="74"/>
      <c r="J49" s="6"/>
      <c r="K49" s="6"/>
      <c r="L49" s="6"/>
      <c r="M49" s="7"/>
    </row>
    <row r="50" spans="1:13" ht="12.75">
      <c r="A50" s="57"/>
      <c r="B50" s="63"/>
      <c r="C50" s="55"/>
      <c r="D50" s="55"/>
      <c r="E50" s="55"/>
      <c r="F50" s="58"/>
      <c r="G50" s="24"/>
      <c r="H50" s="68"/>
      <c r="I50" s="68"/>
      <c r="M50" s="68"/>
    </row>
    <row r="51" spans="1:13" ht="12.75">
      <c r="A51" s="20" t="str">
        <f>plot!A46</f>
        <v>S2 - Standard 3</v>
      </c>
      <c r="B51" s="22">
        <f>plot!B46</f>
        <v>411</v>
      </c>
      <c r="C51" s="14">
        <f>(mass!$C$15*plot!R46)/(mass!$K$15*plot!N46)</f>
        <v>4.986622177848595</v>
      </c>
      <c r="D51" s="14">
        <f>(mass!$E$15*plot!$R46)/(mass!$K$15*plot!O46)</f>
        <v>2.4186515966871434</v>
      </c>
      <c r="E51" s="14">
        <f>(mass!$G$15*plot!R46)/(mass!$K$15*plot!P46)</f>
        <v>1.814553712230614</v>
      </c>
      <c r="F51" s="1">
        <f>(mass!$I$15*plot!R46)/(mass!$K$15*plot!Q46)</f>
        <v>1.587331944235815</v>
      </c>
      <c r="G51" s="24">
        <v>1</v>
      </c>
      <c r="H51" s="68"/>
      <c r="I51" s="68"/>
      <c r="M51" s="68"/>
    </row>
    <row r="52" spans="1:13" ht="12.75">
      <c r="A52" s="20"/>
      <c r="B52" s="22">
        <f>plot!B47</f>
        <v>413</v>
      </c>
      <c r="C52" s="14">
        <f>(mass!$C$15*plot!R47)/(mass!$K$15*plot!N47)</f>
        <v>8.686554241550501</v>
      </c>
      <c r="D52" s="14">
        <f>(mass!$E$15*plot!$R47)/(mass!$K$15*plot!O47)</f>
        <v>2.3891125403756717</v>
      </c>
      <c r="E52" s="14">
        <f>(mass!$G$15*plot!R47)/(mass!$K$15*plot!P47)</f>
        <v>1.7637460455985354</v>
      </c>
      <c r="F52" s="1">
        <f>(mass!$I$15*plot!R47)/(mass!$K$15*plot!Q47)</f>
        <v>1.4783516097598977</v>
      </c>
      <c r="G52" s="24">
        <v>0</v>
      </c>
      <c r="H52" s="68"/>
      <c r="I52" s="68" t="s">
        <v>31</v>
      </c>
      <c r="J52" s="85">
        <f>SUM(C51:C54)/4</f>
        <v>6.6012940244091345</v>
      </c>
      <c r="K52" s="85">
        <f>SUM(D51:D54)/4</f>
        <v>2.621819768505549</v>
      </c>
      <c r="L52" s="85">
        <f>SUM(E51:E54)/4</f>
        <v>1.858253400382283</v>
      </c>
      <c r="M52" s="84">
        <f>SUM(F51:F54)/4</f>
        <v>1.5972987742265419</v>
      </c>
    </row>
    <row r="53" spans="1:13" ht="12.75">
      <c r="A53" s="20"/>
      <c r="B53" s="22">
        <f>plot!B48</f>
        <v>414</v>
      </c>
      <c r="C53" s="14">
        <f>(mass!$C$15*plot!R48)/(mass!$K$15*plot!N48)</f>
        <v>7.356965972917665</v>
      </c>
      <c r="D53" s="14">
        <f>(mass!$E$15*plot!$R48)/(mass!$K$15*plot!O48)</f>
        <v>3.0747077372400917</v>
      </c>
      <c r="E53" s="14">
        <f>(mass!$G$15*plot!R48)/(mass!$K$15*plot!P48)</f>
        <v>1.9226296655864685</v>
      </c>
      <c r="F53" s="1">
        <f>(mass!$I$15*plot!R48)/(mass!$K$15*plot!Q48)</f>
        <v>1.6567598994705188</v>
      </c>
      <c r="G53" s="24">
        <v>0</v>
      </c>
      <c r="H53" s="68"/>
      <c r="I53" s="68"/>
      <c r="J53" s="81">
        <f>SUMPRODUCT(C51:C54,$G51:$G54)/SUM($G51:$G54)</f>
        <v>5.180827941584186</v>
      </c>
      <c r="K53" s="81">
        <f>SUMPRODUCT(D51:D54,$G51:$G54)/SUM($G51:$G54)</f>
        <v>2.511729398203216</v>
      </c>
      <c r="L53" s="81">
        <f>SUMPRODUCT(E51:E54,$G51:$G54)/SUM($G51:$G54)</f>
        <v>1.8733189451720644</v>
      </c>
      <c r="M53" s="81">
        <f>SUMPRODUCT(F51:F54,$G51:$G54)/SUM($G51:$G54)</f>
        <v>1.6270417938378756</v>
      </c>
    </row>
    <row r="54" spans="1:13" ht="13.5" thickBot="1">
      <c r="A54" s="19"/>
      <c r="B54" s="23">
        <f>plot!B49</f>
        <v>415</v>
      </c>
      <c r="C54" s="2">
        <f>(mass!$C$15*plot!R49)/(mass!$K$15*plot!N49)</f>
        <v>5.375033705319776</v>
      </c>
      <c r="D54" s="2">
        <f>(mass!$E$15*plot!$R49)/(mass!$K$15*plot!O49)</f>
        <v>2.6048071997192888</v>
      </c>
      <c r="E54" s="2">
        <f>(mass!$G$15*plot!R49)/(mass!$K$15*plot!P49)</f>
        <v>1.9320841781135147</v>
      </c>
      <c r="F54" s="3">
        <f>(mass!$I$15*plot!R49)/(mass!$K$15*plot!Q49)</f>
        <v>1.6667516434399365</v>
      </c>
      <c r="G54" s="24">
        <v>1</v>
      </c>
      <c r="H54" s="68"/>
      <c r="I54" s="74"/>
      <c r="J54" s="6"/>
      <c r="K54" s="6"/>
      <c r="L54" s="6"/>
      <c r="M54" s="7"/>
    </row>
    <row r="55" spans="1:13" ht="13.5" thickBot="1">
      <c r="A55" s="21"/>
      <c r="B55" s="24"/>
      <c r="C55" s="14"/>
      <c r="D55" s="14"/>
      <c r="E55" s="14"/>
      <c r="F55" s="32"/>
      <c r="G55" s="24"/>
      <c r="H55" s="68"/>
      <c r="I55" s="68"/>
      <c r="M55" s="68"/>
    </row>
    <row r="56" spans="1:13" ht="12.75">
      <c r="A56" s="18" t="str">
        <f>plot!A51</f>
        <v>B - Standard 1</v>
      </c>
      <c r="B56" s="9">
        <f>plot!B51</f>
        <v>419</v>
      </c>
      <c r="C56" s="11" t="s">
        <v>45</v>
      </c>
      <c r="D56" s="11" t="s">
        <v>45</v>
      </c>
      <c r="E56" s="11" t="s">
        <v>45</v>
      </c>
      <c r="F56" s="31" t="s">
        <v>45</v>
      </c>
      <c r="G56" s="24">
        <v>0</v>
      </c>
      <c r="H56" s="68"/>
      <c r="I56" s="68"/>
      <c r="M56" s="68"/>
    </row>
    <row r="57" spans="1:13" ht="12.75">
      <c r="A57" s="20"/>
      <c r="B57" s="22">
        <f>plot!B52</f>
        <v>421</v>
      </c>
      <c r="C57" s="14" t="s">
        <v>45</v>
      </c>
      <c r="D57" s="14" t="s">
        <v>45</v>
      </c>
      <c r="E57" s="14">
        <f>(mass!$G$17*plot!R52)/(mass!$K$17*plot!P52)</f>
        <v>4.095373883764711</v>
      </c>
      <c r="F57" s="1">
        <f>(mass!$I$17*plot!R52)/(mass!$K$17*plot!Q52)</f>
        <v>4.037941768361421</v>
      </c>
      <c r="G57" s="24">
        <v>1</v>
      </c>
      <c r="H57" s="68"/>
      <c r="I57" s="68" t="s">
        <v>32</v>
      </c>
      <c r="J57" s="85" t="s">
        <v>45</v>
      </c>
      <c r="K57" s="85" t="s">
        <v>45</v>
      </c>
      <c r="L57" s="85">
        <f>SUM(E56:E60)/3</f>
        <v>3.727073181278979</v>
      </c>
      <c r="M57" s="84">
        <f>SUM(F56:F60)/3</f>
        <v>3.5136115804383596</v>
      </c>
    </row>
    <row r="58" spans="1:13" ht="12.75">
      <c r="A58" s="20"/>
      <c r="B58" s="22">
        <f>plot!B53</f>
        <v>423</v>
      </c>
      <c r="C58" s="14" t="s">
        <v>45</v>
      </c>
      <c r="D58" s="14" t="s">
        <v>45</v>
      </c>
      <c r="E58" s="14" t="s">
        <v>45</v>
      </c>
      <c r="F58" s="1" t="s">
        <v>45</v>
      </c>
      <c r="G58" s="24">
        <v>0</v>
      </c>
      <c r="H58" s="68"/>
      <c r="I58" s="73"/>
      <c r="J58" s="81" t="s">
        <v>45</v>
      </c>
      <c r="K58" s="81" t="s">
        <v>45</v>
      </c>
      <c r="L58" s="81">
        <f>SUMPRODUCT(E56:E60,$G56:$G60)/SUM($G56:$G60)</f>
        <v>3.727073181278979</v>
      </c>
      <c r="M58" s="81">
        <f>SUMPRODUCT(F56:F60,$G56:$G60)/SUM($G56:$G60)</f>
        <v>3.5136115804383596</v>
      </c>
    </row>
    <row r="59" spans="1:13" ht="12.75">
      <c r="A59" s="20"/>
      <c r="B59" s="22">
        <f>plot!B54</f>
        <v>424</v>
      </c>
      <c r="C59" s="14" t="s">
        <v>45</v>
      </c>
      <c r="D59" s="14" t="s">
        <v>45</v>
      </c>
      <c r="E59" s="14">
        <f>(mass!$G$17*plot!R54)/(mass!$K$17*plot!P54)</f>
        <v>2.8512215071135634</v>
      </c>
      <c r="F59" s="1">
        <f>(mass!$I$17*plot!R54)/(mass!$K$17*plot!Q54)</f>
        <v>3.0069747128236792</v>
      </c>
      <c r="G59" s="24">
        <v>1</v>
      </c>
      <c r="H59" s="68"/>
      <c r="I59" s="68"/>
      <c r="M59" s="68"/>
    </row>
    <row r="60" spans="1:13" ht="12.75">
      <c r="A60" s="52"/>
      <c r="B60" s="62">
        <f>plot!B55</f>
        <v>425</v>
      </c>
      <c r="C60" s="6" t="s">
        <v>45</v>
      </c>
      <c r="D60" s="6" t="s">
        <v>45</v>
      </c>
      <c r="E60" s="6">
        <f>(mass!$G$17*plot!R55)/(mass!$K$17*plot!P55)</f>
        <v>4.234624152958663</v>
      </c>
      <c r="F60" s="53">
        <f>(mass!$I$17*plot!R55)/(mass!$K$17*plot!Q55)</f>
        <v>3.495918260129979</v>
      </c>
      <c r="G60" s="24">
        <v>1</v>
      </c>
      <c r="H60" s="68"/>
      <c r="I60" s="74"/>
      <c r="J60" s="6"/>
      <c r="K60" s="6"/>
      <c r="L60" s="6"/>
      <c r="M60" s="7"/>
    </row>
    <row r="61" spans="1:13" ht="12.75">
      <c r="A61" s="54"/>
      <c r="B61" s="63"/>
      <c r="C61" s="55"/>
      <c r="D61" s="55"/>
      <c r="E61" s="55"/>
      <c r="F61" s="56"/>
      <c r="G61" s="24"/>
      <c r="H61" s="68"/>
      <c r="I61" s="68"/>
      <c r="M61" s="68"/>
    </row>
    <row r="62" spans="1:13" ht="12.75">
      <c r="A62" s="20" t="str">
        <f>plot!A57</f>
        <v>B - Standard 2</v>
      </c>
      <c r="B62" s="22">
        <f>plot!B57</f>
        <v>427</v>
      </c>
      <c r="C62" s="14" t="s">
        <v>45</v>
      </c>
      <c r="D62" s="14" t="s">
        <v>45</v>
      </c>
      <c r="E62" s="14">
        <f>(mass!$G$18*plot!R57)/(mass!$K$18*plot!P57)</f>
        <v>2.703495675062972</v>
      </c>
      <c r="F62" s="1">
        <f>(mass!$I$18*plot!R57)/(mass!$K$18*plot!Q57)</f>
        <v>2.4656848891684056</v>
      </c>
      <c r="G62" s="24">
        <v>1</v>
      </c>
      <c r="H62" s="68"/>
      <c r="I62" s="68"/>
      <c r="M62" s="68"/>
    </row>
    <row r="63" spans="1:13" ht="12.75">
      <c r="A63" s="20"/>
      <c r="B63" s="22">
        <f>plot!B58</f>
        <v>428</v>
      </c>
      <c r="C63" s="14" t="s">
        <v>45</v>
      </c>
      <c r="D63" s="14" t="s">
        <v>45</v>
      </c>
      <c r="E63" s="14">
        <f>(mass!$G$18*plot!R58)/(mass!$K$18*plot!P58)</f>
        <v>3.3319906592066557</v>
      </c>
      <c r="F63" s="1">
        <f>(mass!$I$18*plot!R58)/(mass!$K$18*plot!Q58)</f>
        <v>2.9146020287240813</v>
      </c>
      <c r="G63" s="24">
        <v>1</v>
      </c>
      <c r="H63" s="68"/>
      <c r="I63" s="68" t="s">
        <v>33</v>
      </c>
      <c r="J63" s="85" t="s">
        <v>45</v>
      </c>
      <c r="K63" s="85" t="s">
        <v>45</v>
      </c>
      <c r="L63" s="85">
        <f>SUM(E62:E65)/4</f>
        <v>3.293340791892869</v>
      </c>
      <c r="M63" s="84">
        <f>SUM(F62:F65)/4</f>
        <v>2.9093979751925154</v>
      </c>
    </row>
    <row r="64" spans="1:13" ht="12.75">
      <c r="A64" s="20"/>
      <c r="B64" s="22">
        <f>plot!B59</f>
        <v>429</v>
      </c>
      <c r="C64" s="14" t="s">
        <v>45</v>
      </c>
      <c r="D64" s="14" t="s">
        <v>45</v>
      </c>
      <c r="E64" s="14">
        <f>(mass!$G$18*plot!R59)/(mass!$K$18*plot!P59)</f>
        <v>4.163056613394278</v>
      </c>
      <c r="F64" s="1">
        <f>(mass!$I$18*plot!R59)/(mass!$K$18*plot!Q59)</f>
        <v>3.5471392689731265</v>
      </c>
      <c r="G64" s="24">
        <v>0</v>
      </c>
      <c r="H64" s="68"/>
      <c r="I64" s="68"/>
      <c r="J64" s="81" t="s">
        <v>45</v>
      </c>
      <c r="K64" s="81" t="s">
        <v>45</v>
      </c>
      <c r="L64" s="81">
        <f>SUMPRODUCT(E62:E65,$G62:$G65)/SUM($G62:$G65)</f>
        <v>3.003435518059066</v>
      </c>
      <c r="M64" s="81">
        <f>SUMPRODUCT(F62:F65,$G62:$G65)/SUM($G62:$G65)</f>
        <v>2.696817543932312</v>
      </c>
    </row>
    <row r="65" spans="1:13" ht="12.75">
      <c r="A65" s="52"/>
      <c r="B65" s="62">
        <f>plot!B60</f>
        <v>430</v>
      </c>
      <c r="C65" s="6" t="s">
        <v>45</v>
      </c>
      <c r="D65" s="6" t="s">
        <v>45</v>
      </c>
      <c r="E65" s="6">
        <f>(mass!$G$18*plot!R60)/(mass!$K$18*plot!P60)</f>
        <v>2.9748202199075715</v>
      </c>
      <c r="F65" s="53">
        <f>(mass!$I$18*plot!R60)/(mass!$K$18*plot!Q60)</f>
        <v>2.7101657139044493</v>
      </c>
      <c r="G65" s="24">
        <v>1</v>
      </c>
      <c r="H65" s="68"/>
      <c r="I65" s="74"/>
      <c r="J65" s="6"/>
      <c r="K65" s="6"/>
      <c r="L65" s="6"/>
      <c r="M65" s="7"/>
    </row>
    <row r="66" spans="1:13" ht="12.75">
      <c r="A66" s="54"/>
      <c r="B66" s="63"/>
      <c r="C66" s="55"/>
      <c r="D66" s="55"/>
      <c r="E66" s="55"/>
      <c r="F66" s="56"/>
      <c r="G66" s="24"/>
      <c r="H66" s="68"/>
      <c r="I66" s="68"/>
      <c r="M66" s="68"/>
    </row>
    <row r="67" spans="1:13" ht="12.75">
      <c r="A67" s="20" t="str">
        <f>plot!A62</f>
        <v>B - Standard 3</v>
      </c>
      <c r="B67" s="22">
        <f>plot!B62</f>
        <v>431</v>
      </c>
      <c r="C67" s="14" t="s">
        <v>45</v>
      </c>
      <c r="D67" s="14">
        <f>(mass!$E$19*plot!$R62)/(mass!$K$19*plot!O62)</f>
        <v>7.138782248755556</v>
      </c>
      <c r="E67" s="14">
        <f>(mass!$G$19*plot!R62)/(mass!$K$19*plot!P62)</f>
        <v>2.4121225965116593</v>
      </c>
      <c r="F67" s="1">
        <f>(mass!$I$19*plot!R62)/(mass!$K$19*plot!Q62)</f>
        <v>2.271472668490528</v>
      </c>
      <c r="G67" s="24">
        <v>0</v>
      </c>
      <c r="H67" s="68"/>
      <c r="I67" s="68"/>
      <c r="M67" s="68"/>
    </row>
    <row r="68" spans="1:13" ht="12.75">
      <c r="A68" s="20"/>
      <c r="B68" s="22">
        <f>plot!B63</f>
        <v>432</v>
      </c>
      <c r="C68" s="14" t="s">
        <v>45</v>
      </c>
      <c r="D68" s="14">
        <f>(mass!$E$19*plot!$R63)/(mass!$K$19*plot!O63)</f>
        <v>3.9251416106218966</v>
      </c>
      <c r="E68" s="14">
        <f>(mass!$G$19*plot!R63)/(mass!$K$19*plot!P63)</f>
        <v>1.9934646412145112</v>
      </c>
      <c r="F68" s="1">
        <f>(mass!$I$19*plot!R63)/(mass!$K$19*plot!Q63)</f>
        <v>1.837128399589395</v>
      </c>
      <c r="G68" s="24">
        <v>1</v>
      </c>
      <c r="H68" s="68"/>
      <c r="I68" s="68" t="s">
        <v>34</v>
      </c>
      <c r="J68" s="85" t="s">
        <v>45</v>
      </c>
      <c r="K68" s="85">
        <f>SUM(D67:D70)/4</f>
        <v>5.292775032261102</v>
      </c>
      <c r="L68" s="85">
        <f>SUM(E67:E70)/4</f>
        <v>2.337685541632542</v>
      </c>
      <c r="M68" s="84">
        <f>SUM(F67:F70)/4</f>
        <v>2.238205651238672</v>
      </c>
    </row>
    <row r="69" spans="1:13" ht="12.75">
      <c r="A69" s="20"/>
      <c r="B69" s="22">
        <f>plot!B64</f>
        <v>437</v>
      </c>
      <c r="C69" s="14" t="s">
        <v>45</v>
      </c>
      <c r="D69" s="14">
        <f>(mass!$E$19*plot!$R64)/(mass!$K$19*plot!O64)</f>
        <v>2.9509403839578723</v>
      </c>
      <c r="E69" s="14">
        <f>(mass!$G$19*plot!R64)/(mass!$K$19*plot!P64)</f>
        <v>1.7649116847186177</v>
      </c>
      <c r="F69" s="1">
        <f>(mass!$I$19*plot!R64)/(mass!$K$19*plot!Q64)</f>
        <v>1.7809455541335895</v>
      </c>
      <c r="G69" s="24">
        <v>1</v>
      </c>
      <c r="H69" s="68"/>
      <c r="I69" s="73"/>
      <c r="J69" s="81" t="s">
        <v>45</v>
      </c>
      <c r="K69" s="81">
        <f>SUMPRODUCT(D67:D70,$G67:$G70)/SUM($G67:$G70)</f>
        <v>3.4380409972898844</v>
      </c>
      <c r="L69" s="81">
        <f>SUMPRODUCT(E67:E70,$G67:$G70)/SUM($G67:$G70)</f>
        <v>1.8791881629665643</v>
      </c>
      <c r="M69" s="81">
        <f>SUMPRODUCT(F67:F70,$G67:$G70)/SUM($G67:$G70)</f>
        <v>1.8090369768614922</v>
      </c>
    </row>
    <row r="70" spans="1:13" ht="13.5" thickBot="1">
      <c r="A70" s="19"/>
      <c r="B70" s="23">
        <f>plot!B65</f>
        <v>438</v>
      </c>
      <c r="C70" s="2" t="s">
        <v>45</v>
      </c>
      <c r="D70" s="2">
        <f>(mass!$E$19*plot!$R65)/(mass!$K$19*plot!O65)</f>
        <v>7.156235885709084</v>
      </c>
      <c r="E70" s="2">
        <f>(mass!$G$19*plot!R65)/(mass!$K$19*plot!P65)</f>
        <v>3.1802432440853794</v>
      </c>
      <c r="F70" s="3">
        <f>(mass!$I$19*plot!R65)/(mass!$K$19*plot!Q65)</f>
        <v>3.063275982741175</v>
      </c>
      <c r="G70" s="24">
        <v>0</v>
      </c>
      <c r="H70" s="68"/>
      <c r="I70" s="74"/>
      <c r="J70" s="6"/>
      <c r="K70" s="6"/>
      <c r="L70" s="6"/>
      <c r="M70" s="7"/>
    </row>
    <row r="71" spans="2:6" ht="12.75">
      <c r="B71" s="64"/>
      <c r="F71" s="14"/>
    </row>
    <row r="72" ht="12.75">
      <c r="B72" s="64"/>
    </row>
    <row r="73" ht="12.75">
      <c r="B73" s="64"/>
    </row>
    <row r="74" spans="2:26" ht="12.75">
      <c r="B74" s="64"/>
      <c r="J74" t="s">
        <v>115</v>
      </c>
      <c r="O74" t="s">
        <v>118</v>
      </c>
      <c r="U74" t="s">
        <v>123</v>
      </c>
      <c r="Z74" t="s">
        <v>125</v>
      </c>
    </row>
    <row r="75" spans="2:29" ht="12.75">
      <c r="B75" s="64" t="s">
        <v>126</v>
      </c>
      <c r="C75" t="s">
        <v>111</v>
      </c>
      <c r="D75" t="s">
        <v>108</v>
      </c>
      <c r="E75" t="s">
        <v>116</v>
      </c>
      <c r="F75" t="s">
        <v>109</v>
      </c>
      <c r="G75" t="s">
        <v>110</v>
      </c>
      <c r="H75" s="87" t="s">
        <v>97</v>
      </c>
      <c r="J75" t="s">
        <v>108</v>
      </c>
      <c r="L75" t="s">
        <v>109</v>
      </c>
      <c r="M75" t="s">
        <v>110</v>
      </c>
      <c r="O75" t="s">
        <v>119</v>
      </c>
      <c r="P75" t="s">
        <v>120</v>
      </c>
      <c r="Q75" t="s">
        <v>121</v>
      </c>
      <c r="R75" t="s">
        <v>122</v>
      </c>
      <c r="S75" t="s">
        <v>124</v>
      </c>
      <c r="U75" t="s">
        <v>119</v>
      </c>
      <c r="V75" t="s">
        <v>120</v>
      </c>
      <c r="W75" t="s">
        <v>121</v>
      </c>
      <c r="X75" t="s">
        <v>122</v>
      </c>
      <c r="Z75" t="s">
        <v>119</v>
      </c>
      <c r="AA75" t="s">
        <v>120</v>
      </c>
      <c r="AB75" t="s">
        <v>121</v>
      </c>
      <c r="AC75" t="s">
        <v>122</v>
      </c>
    </row>
    <row r="76" spans="1:29" ht="12.75">
      <c r="A76" t="s">
        <v>107</v>
      </c>
      <c r="B76" t="s">
        <v>112</v>
      </c>
      <c r="C76">
        <v>443</v>
      </c>
      <c r="D76">
        <f>J27*plot!N70*mass!$K22/plot!$R70</f>
        <v>2.0762424332217084</v>
      </c>
      <c r="E76">
        <f>K27*plot!O70*mass!$K22/plot!$R70</f>
        <v>26.07009186322548</v>
      </c>
      <c r="F76">
        <f>L27*plot!P70*mass!$K$22/plot!$R$70</f>
        <v>5.592240771363904</v>
      </c>
      <c r="G76">
        <f>M27*plot!Q70*mass!$K$22/plot!$R$70</f>
        <v>0.36707458550662386</v>
      </c>
      <c r="H76" s="88">
        <v>1</v>
      </c>
      <c r="J76" s="89">
        <f>SUM(D76:D78)/3</f>
        <v>1.6405940158083894</v>
      </c>
      <c r="K76" s="89">
        <f>SUM(E76:E78)/3</f>
        <v>20.246460864444753</v>
      </c>
      <c r="L76" s="89">
        <f>SUM(F76:F78)/3</f>
        <v>5.379578091700581</v>
      </c>
      <c r="M76" s="89">
        <f>SUM(G76:G78)/3</f>
        <v>0.4165835791521814</v>
      </c>
      <c r="O76" s="89">
        <f>(J76*mass!$Q$4)/($J$76*mass!$Q$4+$K$76*mass!$Q$5+$L$76*mass!$Q$6+$M$76*mass!$Q$7)</f>
        <v>0.03917712665054229</v>
      </c>
      <c r="P76" s="89">
        <f>(K76*mass!$Q$5)/($J$76*mass!$Q$4+$K$76*mass!$Q$5+$L$76*mass!$Q$6+$M$76*mass!$Q$7)</f>
        <v>0.6965166826264402</v>
      </c>
      <c r="Q76" s="89">
        <f>(L76*mass!$Q$6)/($J$76*mass!$Q$4+$K$76*mass!$Q$5+$L$76*mass!$Q$6+$M$76*mass!$Q$7)</f>
        <v>0.24127046843768093</v>
      </c>
      <c r="R76" s="89">
        <f>(M76*mass!$Q$7)/($J$76*mass!$Q$4+$K$76*mass!$Q$5+$L$76*mass!$Q$6+$M$76*mass!$Q$7)</f>
        <v>0.023035722285336572</v>
      </c>
      <c r="S76">
        <f>SUM(O76:R76)</f>
        <v>1</v>
      </c>
      <c r="U76" s="92">
        <f>O76*100</f>
        <v>3.9177126650542293</v>
      </c>
      <c r="V76" s="92">
        <f aca="true" t="shared" si="0" ref="V76:X85">P76*100</f>
        <v>69.65166826264402</v>
      </c>
      <c r="W76" s="92">
        <f t="shared" si="0"/>
        <v>24.127046843768092</v>
      </c>
      <c r="X76" s="92">
        <f t="shared" si="0"/>
        <v>2.3035722285336573</v>
      </c>
      <c r="Z76" s="92">
        <f>(U76-mass!$D$22)*100/mass!$D$22</f>
        <v>-53.521463718646814</v>
      </c>
      <c r="AA76" s="92">
        <f>(V76-mass!$F$22)*100/mass!$F$22</f>
        <v>-11.848097105052116</v>
      </c>
      <c r="AB76" s="92">
        <f>(W76-mass!$H$22)*100/mass!$H$22</f>
        <v>109.3915083208261</v>
      </c>
      <c r="AC76" s="92">
        <f>(X76-mass!$J$22)*100/mass!$J$22</f>
        <v>122.51775306122484</v>
      </c>
    </row>
    <row r="77" spans="3:29" ht="12.75">
      <c r="C77">
        <v>444</v>
      </c>
      <c r="D77">
        <f>J27*plot!N71*mass!$K22/plot!$R71</f>
        <v>1.5108883578194898</v>
      </c>
      <c r="E77">
        <f>mass!$N$22-(SUM(D77,F77,G77))</f>
        <v>17.25759287866684</v>
      </c>
      <c r="F77">
        <f>L27*plot!P71*mass!$K22/plot!$R71</f>
        <v>5.264787693933628</v>
      </c>
      <c r="G77">
        <f>M27*plot!Q71*mass!$K22/plot!$R71</f>
        <v>0.43873106958004243</v>
      </c>
      <c r="H77">
        <v>0</v>
      </c>
      <c r="J77" s="81">
        <f>SUMPRODUCT(D76:D78,$H76:$H78)/SUM($H76:$H78)</f>
        <v>2.0762424332217084</v>
      </c>
      <c r="K77" s="81">
        <f>SUMPRODUCT(E76:E78,$H76:$H78)/SUM($H76:$H78)</f>
        <v>26.07009186322548</v>
      </c>
      <c r="L77" s="81">
        <f>SUMPRODUCT(F76:F78,$H76:$H78)/SUM($H76:$H78)</f>
        <v>5.592240771363904</v>
      </c>
      <c r="M77" s="81">
        <f>SUMPRODUCT(G76:G78,$H76:$H78)/SUM($H76:$H78)</f>
        <v>0.36707458550662386</v>
      </c>
      <c r="O77" s="90">
        <f>(J77*mass!$Q$4)/($J$77*mass!$Q$4+$K$77*mass!$Q$5+$L$77*mass!$Q$6+$M$77*mass!$Q$7)</f>
        <v>0.04072149276701632</v>
      </c>
      <c r="P77" s="90">
        <f>(K77*mass!$Q$5)/($J$77*mass!$Q$4+$K$77*mass!$Q$5+$L$77*mass!$Q$6+$M$77*mass!$Q$7)</f>
        <v>0.7366125872972743</v>
      </c>
      <c r="Q77" s="90">
        <f>(L77*mass!$Q$6)/($J$77*mass!$Q$4+$K$77*mass!$Q$5+$L$77*mass!$Q$6+$M$77*mass!$Q$7)</f>
        <v>0.20599466955861814</v>
      </c>
      <c r="R77" s="90">
        <f>(M77*mass!$Q$7)/($J$77*mass!$Q$4+$K$77*mass!$Q$5+$L$77*mass!$Q$6+$M$77*mass!$Q$7)</f>
        <v>0.0166712503770912</v>
      </c>
      <c r="S77">
        <f>SUM(O77:R77)</f>
        <v>0.9999999999999999</v>
      </c>
      <c r="U77" s="93">
        <f aca="true" t="shared" si="1" ref="U77:U85">O77*100</f>
        <v>4.072149276701632</v>
      </c>
      <c r="V77" s="93">
        <f t="shared" si="0"/>
        <v>73.66125872972744</v>
      </c>
      <c r="W77" s="93">
        <f t="shared" si="0"/>
        <v>20.599466955861814</v>
      </c>
      <c r="X77" s="93">
        <f t="shared" si="0"/>
        <v>1.66712503770912</v>
      </c>
      <c r="Z77" s="93">
        <f>(U77-mass!$D$22)*100/mass!$D$22</f>
        <v>-51.68927532932202</v>
      </c>
      <c r="AA77" s="93">
        <f>(V77-mass!$F$22)*100/mass!$F$22</f>
        <v>-6.773516146416101</v>
      </c>
      <c r="AB77" s="93">
        <f>(W77-mass!$H$22)*100/mass!$H$22</f>
        <v>78.77668512120626</v>
      </c>
      <c r="AC77" s="93">
        <f>(X77-mass!$J$22)*100/mass!$J$22</f>
        <v>61.038978013414166</v>
      </c>
    </row>
    <row r="78" spans="3:29" ht="12.75">
      <c r="C78">
        <v>445</v>
      </c>
      <c r="D78">
        <f>J27*plot!N72*mass!$K22/plot!$R72</f>
        <v>1.3346512563839696</v>
      </c>
      <c r="E78">
        <f>mass!$N$22-(SUM(D78,F78,G78))</f>
        <v>17.411697851441943</v>
      </c>
      <c r="F78">
        <f>L27*plot!P72*mass!$K22/plot!$R72</f>
        <v>5.281705809804212</v>
      </c>
      <c r="G78">
        <f>M27*plot!Q72*mass!$K22/plot!$R72</f>
        <v>0.44394508236987784</v>
      </c>
      <c r="H78">
        <v>0</v>
      </c>
      <c r="U78" s="4"/>
      <c r="V78" s="4"/>
      <c r="W78" s="4"/>
      <c r="X78" s="4"/>
      <c r="Z78" s="97"/>
      <c r="AA78" s="97"/>
      <c r="AB78" s="97"/>
      <c r="AC78" s="97"/>
    </row>
    <row r="79" spans="21:29" ht="12.75">
      <c r="U79" s="4"/>
      <c r="V79" s="4"/>
      <c r="W79" s="4"/>
      <c r="X79" s="4"/>
      <c r="Z79" s="97"/>
      <c r="AA79" s="97"/>
      <c r="AB79" s="97"/>
      <c r="AC79" s="97"/>
    </row>
    <row r="80" spans="2:29" ht="12.75">
      <c r="B80" s="64" t="s">
        <v>113</v>
      </c>
      <c r="C80">
        <v>443</v>
      </c>
      <c r="D80">
        <f>J32*plot!N70*mass!$K$22/plot!$R70</f>
        <v>2.261494377185967</v>
      </c>
      <c r="E80">
        <f>K32*plot!O70*mass!$K$22/plot!$R70</f>
        <v>27.25307137722223</v>
      </c>
      <c r="F80">
        <f>L32*plot!P70*mass!$K22/plot!$R70</f>
        <v>5.120954975973724</v>
      </c>
      <c r="G80">
        <f>M32*plot!Q70*mass!$K22/plot!$R70</f>
        <v>0.4012823429333419</v>
      </c>
      <c r="H80">
        <v>1</v>
      </c>
      <c r="J80" s="85">
        <f>SUM(D80:D82)/3</f>
        <v>1.7869753948909055</v>
      </c>
      <c r="K80" s="85">
        <f>SUM(E80:E82)/3</f>
        <v>20.8250061070947</v>
      </c>
      <c r="L80" s="85">
        <f>SUM(F80:F82)/3</f>
        <v>4.9262144323972725</v>
      </c>
      <c r="M80" s="85">
        <f>SUM(G80:G82)/3</f>
        <v>0.45540509005554153</v>
      </c>
      <c r="O80" s="85">
        <f>(J80*mass!$Q$4)/($J$80*mass!$Q$4+$K$80*mass!$Q$5+$L$80*mass!$Q$6+$M$80*mass!$Q$7)</f>
        <v>0.042451422792759465</v>
      </c>
      <c r="P80" s="85">
        <f>(K80*mass!$Q$5)/($J$80*mass!$Q$4+$K$80*mass!$Q$5+$L$80*mass!$Q$6+$M$80*mass!$Q$7)</f>
        <v>0.7127049290322441</v>
      </c>
      <c r="Q80" s="85">
        <f>(L80*mass!$Q$6)/($J$80*mass!$Q$4+$K$80*mass!$Q$5+$L$80*mass!$Q$6+$M$80*mass!$Q$7)</f>
        <v>0.21979179902510035</v>
      </c>
      <c r="R80" s="85">
        <f>(M80*mass!$Q$7)/($J$80*mass!$Q$4+$K$80*mass!$Q$5+$L$80*mass!$Q$6+$M$80*mass!$Q$7)</f>
        <v>0.025051849149896117</v>
      </c>
      <c r="S80" s="91">
        <f>SUM(O80:R80)</f>
        <v>1.0000000000000002</v>
      </c>
      <c r="U80" s="92">
        <f t="shared" si="1"/>
        <v>4.245142279275947</v>
      </c>
      <c r="V80" s="92">
        <f t="shared" si="0"/>
        <v>71.27049290322441</v>
      </c>
      <c r="W80" s="92">
        <f t="shared" si="0"/>
        <v>21.979179902510033</v>
      </c>
      <c r="X80" s="92">
        <f t="shared" si="0"/>
        <v>2.505184914989612</v>
      </c>
      <c r="Z80" s="92">
        <f>(U80-mass!$D$22)*100/mass!$D$22</f>
        <v>-49.636939633983516</v>
      </c>
      <c r="AA80" s="92">
        <f>(V80-mass!$F$22)*100/mass!$F$22</f>
        <v>-9.799295172810012</v>
      </c>
      <c r="AB80" s="92">
        <f>(W80-mass!$H$22)*100/mass!$H$22</f>
        <v>90.75080598312451</v>
      </c>
      <c r="AC80" s="92">
        <f>(X80-mass!$J$22)*100/mass!$J$22</f>
        <v>141.99289754470104</v>
      </c>
    </row>
    <row r="81" spans="3:29" ht="12.75">
      <c r="C81">
        <v>444</v>
      </c>
      <c r="D81">
        <f>J32*plot!N71*mass!$K$22/plot!$R71</f>
        <v>1.6456967987416378</v>
      </c>
      <c r="E81">
        <f>mass!$N$22-(SUM(D81,F81,G81))</f>
        <v>17.52558870217396</v>
      </c>
      <c r="F81">
        <f>L32*plot!P71*mass!$K$22/plot!$R71</f>
        <v>4.821097989334089</v>
      </c>
      <c r="G81">
        <f>M32*plot!Q71*mass!$K$22/plot!$R71</f>
        <v>0.4796165097503149</v>
      </c>
      <c r="H81">
        <v>0</v>
      </c>
      <c r="J81" s="81">
        <f>SUMPRODUCT(D80:D82,$H80:$H82)/SUM($H80:$H82)</f>
        <v>2.261494377185967</v>
      </c>
      <c r="K81" s="81">
        <f>SUMPRODUCT(E80:E82,$H80:$H82)/SUM($H80:$H82)</f>
        <v>27.25307137722223</v>
      </c>
      <c r="L81" s="81">
        <f>SUMPRODUCT(F80:F82,$H80:$H82)/SUM($H80:$H82)</f>
        <v>5.120954975973724</v>
      </c>
      <c r="M81" s="81">
        <f>SUMPRODUCT(G80:G82,$H80:$H82)/SUM($H80:$H82)</f>
        <v>0.4012823429333419</v>
      </c>
      <c r="O81" s="81">
        <f>(J81*mass!$Q$4)/($J81*mass!$Q$4+$K81*mass!$Q$5+$L81*mass!$Q$6+$M81*mass!$Q$7)</f>
        <v>0.04343184118077913</v>
      </c>
      <c r="P81" s="81">
        <f>(K81*mass!$Q$5)/($J81*mass!$Q$4+$K81*mass!$Q$5+$L81*mass!$Q$6+$M81*mass!$Q$7)</f>
        <v>0.7540135127775343</v>
      </c>
      <c r="Q81" s="81">
        <f>(L81*mass!$Q$6)/($J81*mass!$Q$4+$K81*mass!$Q$5+$L81*mass!$Q$6+$M81*mass!$Q$7)</f>
        <v>0.18470905203480154</v>
      </c>
      <c r="R81" s="81">
        <f>(M81*mass!$Q$7)/($J81*mass!$Q$4+$K81*mass!$Q$5+$L81*mass!$Q$6+$M81*mass!$Q$7)</f>
        <v>0.017845594006885023</v>
      </c>
      <c r="S81" s="91">
        <f>SUM(O81:R81)</f>
        <v>0.9999999999999999</v>
      </c>
      <c r="U81" s="93">
        <f t="shared" si="1"/>
        <v>4.343184118077913</v>
      </c>
      <c r="V81" s="93">
        <f t="shared" si="0"/>
        <v>75.40135127775342</v>
      </c>
      <c r="W81" s="93">
        <f t="shared" si="0"/>
        <v>18.470905203480154</v>
      </c>
      <c r="X81" s="93">
        <f t="shared" si="0"/>
        <v>1.7845594006885024</v>
      </c>
      <c r="Z81" s="93">
        <f>(U81-mass!$D$22)*100/mass!$D$22</f>
        <v>-48.47380145836015</v>
      </c>
      <c r="AA81" s="93">
        <f>(V81-mass!$F$22)*100/mass!$F$22</f>
        <v>-4.5712362420297</v>
      </c>
      <c r="AB81" s="93">
        <f>(W81-mass!$H$22)*100/mass!$H$22</f>
        <v>60.30352681172424</v>
      </c>
      <c r="AC81" s="93">
        <f>(X81-mass!$J$22)*100/mass!$J$22</f>
        <v>72.38276409429704</v>
      </c>
    </row>
    <row r="82" spans="3:29" ht="12.75">
      <c r="C82">
        <v>445</v>
      </c>
      <c r="D82">
        <f>J32*plot!N72*mass!$K$22/plot!$R72</f>
        <v>1.453735008745112</v>
      </c>
      <c r="E82">
        <f>mass!$N$22-(SUM(D82,F82,G82))</f>
        <v>17.696358241887914</v>
      </c>
      <c r="F82">
        <f>L32*plot!P72*mass!$K$22/plot!$R72</f>
        <v>4.836590331884005</v>
      </c>
      <c r="G82">
        <f>M32*plot!Q72*mass!$K$22/plot!$R72</f>
        <v>0.48531641748296783</v>
      </c>
      <c r="H82">
        <v>0</v>
      </c>
      <c r="U82" s="4"/>
      <c r="V82" s="4"/>
      <c r="W82" s="4"/>
      <c r="X82" s="4"/>
      <c r="Z82" s="97"/>
      <c r="AA82" s="97"/>
      <c r="AB82" s="97"/>
      <c r="AC82" s="97"/>
    </row>
    <row r="83" spans="21:29" ht="12.75">
      <c r="U83" s="4"/>
      <c r="V83" s="4"/>
      <c r="W83" s="4"/>
      <c r="X83" s="4"/>
      <c r="Z83" s="97"/>
      <c r="AA83" s="97"/>
      <c r="AB83" s="97"/>
      <c r="AC83" s="97"/>
    </row>
    <row r="84" spans="2:29" ht="12.75">
      <c r="B84" s="64" t="s">
        <v>114</v>
      </c>
      <c r="C84">
        <v>443</v>
      </c>
      <c r="D84">
        <f>J37*plot!N70*mass!$K$22/plot!$R70</f>
        <v>2.1649637816701155</v>
      </c>
      <c r="E84">
        <f>K37*plot!O70*mass!$K$22/plot!$R70</f>
        <v>23.421110359305782</v>
      </c>
      <c r="F84">
        <f>L37*plot!P72*mass!$K$22/plot!$R72</f>
        <v>4.142233763015975</v>
      </c>
      <c r="G84">
        <f>M37*plot!Q70*mass!$K$22/plot!$R70</f>
        <v>0.3410769818990005</v>
      </c>
      <c r="H84">
        <v>1</v>
      </c>
      <c r="J84" s="85">
        <f>SUM(D84:D86)/3</f>
        <v>1.710699371045277</v>
      </c>
      <c r="K84" s="85">
        <f>SUM(E84:E86)/3</f>
        <v>20.102205002841576</v>
      </c>
      <c r="L84" s="85">
        <f>SUM(F84:F86)/3</f>
        <v>4.137811025786166</v>
      </c>
      <c r="M84" s="85">
        <f>SUM(G84:G86)/3</f>
        <v>0.38707956229060553</v>
      </c>
      <c r="O84" s="85">
        <f>(J84*mass!$Q$4)/($J84*mass!$Q$4+$K84*mass!$Q$5+$L84*mass!$Q$6+$M84*mass!$Q$7)</f>
        <v>0.043487091380904695</v>
      </c>
      <c r="P84" s="85">
        <f>(K84*mass!$Q$5)/($J84*mass!$Q$4+$K84*mass!$Q$5+$L84*mass!$Q$6+$M84*mass!$Q$7)</f>
        <v>0.736175415243236</v>
      </c>
      <c r="Q84" s="85">
        <f>(L84*mass!$Q$6)/($J84*mass!$Q$4+$K84*mass!$Q$5+$L84*mass!$Q$6+$M84*mass!$Q$7)</f>
        <v>0.19755217316705379</v>
      </c>
      <c r="R84" s="85">
        <f>(M84*mass!$Q$7)/($J84*mass!$Q$4+$K84*mass!$Q$5+$L84*mass!$Q$6+$M84*mass!$Q$7)</f>
        <v>0.022785320208805478</v>
      </c>
      <c r="S84">
        <f>SUM(O84:R84)</f>
        <v>1</v>
      </c>
      <c r="U84" s="92">
        <f t="shared" si="1"/>
        <v>4.348709138090469</v>
      </c>
      <c r="V84" s="92">
        <f t="shared" si="0"/>
        <v>73.6175415243236</v>
      </c>
      <c r="W84" s="92">
        <f t="shared" si="0"/>
        <v>19.75521731670538</v>
      </c>
      <c r="X84" s="92">
        <f t="shared" si="0"/>
        <v>2.2785320208805477</v>
      </c>
      <c r="Z84" s="92">
        <f>(U84-mass!$D$22)*100/mass!$D$22</f>
        <v>-48.408254322808475</v>
      </c>
      <c r="AA84" s="92">
        <f>(V84-mass!$F$22)*100/mass!$F$22</f>
        <v>-6.828845113283997</v>
      </c>
      <c r="AB84" s="92">
        <f>(W84-mass!$H$22)*100/mass!$H$22</f>
        <v>71.44969203800844</v>
      </c>
      <c r="AC84" s="92">
        <f>(X84-mass!$J$22)*100/mass!$J$22</f>
        <v>120.09894861735323</v>
      </c>
    </row>
    <row r="85" spans="3:29" ht="12.75">
      <c r="C85">
        <v>444</v>
      </c>
      <c r="D85">
        <f>J37*plot!N71*mass!$K$22/plot!$R71</f>
        <v>1.5754511710612664</v>
      </c>
      <c r="E85">
        <f>mass!$N$22-(SUM(D85,F85,G85))</f>
        <v>18.359924793516505</v>
      </c>
      <c r="F85">
        <f>L37*plot!P71*mass!$K$22/plot!$R71</f>
        <v>4.128965551326549</v>
      </c>
      <c r="G85">
        <f>M37*plot!Q71*mass!$K$22/plot!$R71</f>
        <v>0.4076584840956825</v>
      </c>
      <c r="H85">
        <v>0</v>
      </c>
      <c r="J85" s="81">
        <f>SUMPRODUCT(D84:D86,$H84:$H86)/SUM($H84:$H86)</f>
        <v>2.1649637816701155</v>
      </c>
      <c r="K85" s="81">
        <f>SUMPRODUCT(E84:E86,$H84:$H86)/SUM($H84:$H86)</f>
        <v>23.421110359305782</v>
      </c>
      <c r="L85" s="81">
        <f>SUMPRODUCT(F84:F86,$H84:$H86)/SUM($H84:$H86)</f>
        <v>4.142233763015975</v>
      </c>
      <c r="M85" s="81">
        <f>SUMPRODUCT(G84:G86,$H84:$H86)/SUM($H84:$H86)</f>
        <v>0.3410769818990005</v>
      </c>
      <c r="O85" s="81">
        <f>(J85*mass!$Q$4)/($J85*mass!$Q$4+$K85*mass!$Q$5+$L85*mass!$Q$6+$M85*mass!$Q$7)</f>
        <v>0.04867773716203041</v>
      </c>
      <c r="P85" s="81">
        <f>(K85*mass!$Q$5)/($J85*mass!$Q$4+$K85*mass!$Q$5+$L85*mass!$Q$6+$M85*mass!$Q$7)</f>
        <v>0.7586442553855554</v>
      </c>
      <c r="Q85" s="81">
        <f>(L85*mass!$Q$6)/($J85*mass!$Q$4+$K85*mass!$Q$5+$L85*mass!$Q$6+$M85*mass!$Q$7)</f>
        <v>0.17491974839869504</v>
      </c>
      <c r="R85" s="81">
        <f>(M85*mass!$Q$7)/($J85*mass!$Q$4+$K85*mass!$Q$5+$L85*mass!$Q$6+$M85*mass!$Q$7)</f>
        <v>0.017758259053719104</v>
      </c>
      <c r="S85">
        <f>SUM(O85:R85)</f>
        <v>0.9999999999999999</v>
      </c>
      <c r="U85" s="93">
        <f t="shared" si="1"/>
        <v>4.867773716203041</v>
      </c>
      <c r="V85" s="93">
        <f t="shared" si="0"/>
        <v>75.86442553855554</v>
      </c>
      <c r="W85" s="93">
        <f t="shared" si="0"/>
        <v>17.491974839869503</v>
      </c>
      <c r="X85" s="93">
        <f t="shared" si="0"/>
        <v>1.7758259053719103</v>
      </c>
      <c r="Z85" s="93">
        <f>(U85-mass!$D$22)*100/mass!$D$22</f>
        <v>-42.25023205604877</v>
      </c>
      <c r="AA85" s="93">
        <f>(V85-mass!$F$22)*100/mass!$F$22</f>
        <v>-3.9851644609856383</v>
      </c>
      <c r="AB85" s="93">
        <f>(W85-mass!$H$22)*100/mass!$H$22</f>
        <v>51.8076795285979</v>
      </c>
      <c r="AC85" s="93">
        <f>(X85-mass!$J$22)*100/mass!$J$22</f>
        <v>71.53913621489</v>
      </c>
    </row>
    <row r="86" spans="3:8" ht="12.75">
      <c r="C86">
        <v>445</v>
      </c>
      <c r="D86">
        <f>J37*plot!N72*mass!$K$22/plot!$R72</f>
        <v>1.3916831604044488</v>
      </c>
      <c r="E86">
        <f>mass!$N$22-(SUM(D86,F86,G86))</f>
        <v>18.525579855702443</v>
      </c>
      <c r="F86">
        <f>L37*plot!P72*mass!$K$22/plot!$R72</f>
        <v>4.142233763015975</v>
      </c>
      <c r="G86">
        <f>M37*plot!Q72*mass!$K$22/plot!$R72</f>
        <v>0.41250322087713354</v>
      </c>
      <c r="H86">
        <v>0</v>
      </c>
    </row>
    <row r="90" ht="12.75">
      <c r="T90" t="s">
        <v>127</v>
      </c>
    </row>
    <row r="91" spans="21:24" ht="12.75">
      <c r="U91" s="102">
        <f>mass!D22</f>
        <v>8.429079266478501</v>
      </c>
      <c r="V91" s="102">
        <f>mass!F22</f>
        <v>79.0132328120575</v>
      </c>
      <c r="W91" s="102">
        <f>mass!H22</f>
        <v>11.522457160393076</v>
      </c>
      <c r="X91" s="102">
        <f>mass!J22</f>
        <v>1.035230761070933</v>
      </c>
    </row>
  </sheetData>
  <mergeCells count="1">
    <mergeCell ref="G8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9"/>
  <sheetViews>
    <sheetView workbookViewId="0" topLeftCell="E3">
      <pane ySplit="510" topLeftCell="BM69" activePane="bottomLeft" state="split"/>
      <selection pane="topLeft" activeCell="S20" sqref="S20"/>
      <selection pane="bottomLeft" activeCell="R71" sqref="R71"/>
    </sheetView>
  </sheetViews>
  <sheetFormatPr defaultColWidth="9.140625" defaultRowHeight="12.75"/>
  <cols>
    <col min="1" max="1" width="16.140625" style="0" customWidth="1"/>
    <col min="15" max="15" width="12.57421875" style="0" bestFit="1" customWidth="1"/>
  </cols>
  <sheetData>
    <row r="2" ht="13.5" thickBot="1"/>
    <row r="3" spans="2:19" ht="12.75">
      <c r="B3" s="8" t="s">
        <v>0</v>
      </c>
      <c r="C3" s="31"/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3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31" t="s">
        <v>15</v>
      </c>
      <c r="S3" s="31" t="s">
        <v>22</v>
      </c>
    </row>
    <row r="4" spans="1:19" ht="13.5" thickBot="1">
      <c r="A4" s="3"/>
      <c r="B4" s="10"/>
      <c r="C4" s="3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3"/>
      <c r="S4" s="3"/>
    </row>
    <row r="5" spans="1:19" ht="12.75">
      <c r="A5" s="18" t="s">
        <v>27</v>
      </c>
      <c r="B5" s="11">
        <v>362</v>
      </c>
      <c r="C5" s="31"/>
      <c r="D5" s="11">
        <v>2707</v>
      </c>
      <c r="E5" s="11">
        <v>3153</v>
      </c>
      <c r="F5" s="11">
        <v>3293</v>
      </c>
      <c r="G5" s="11">
        <v>3510</v>
      </c>
      <c r="H5" s="11" t="s">
        <v>45</v>
      </c>
      <c r="I5" s="11" t="s">
        <v>45</v>
      </c>
      <c r="J5" s="11" t="s">
        <v>45</v>
      </c>
      <c r="K5" s="11" t="s">
        <v>45</v>
      </c>
      <c r="L5" s="11">
        <v>10527</v>
      </c>
      <c r="M5" s="31">
        <v>10897</v>
      </c>
      <c r="N5" s="11">
        <v>46.4853</v>
      </c>
      <c r="O5" s="11">
        <v>4.9778</v>
      </c>
      <c r="P5" s="11">
        <v>0</v>
      </c>
      <c r="Q5" s="11">
        <v>0</v>
      </c>
      <c r="R5" s="31">
        <v>30.5566</v>
      </c>
      <c r="S5" s="31" t="s">
        <v>46</v>
      </c>
    </row>
    <row r="6" spans="1:19" ht="12.75">
      <c r="A6" s="20"/>
      <c r="B6" s="14">
        <v>363</v>
      </c>
      <c r="C6" s="1"/>
      <c r="D6" s="14">
        <v>2916</v>
      </c>
      <c r="E6" s="14">
        <v>3329</v>
      </c>
      <c r="F6" s="14">
        <v>3477</v>
      </c>
      <c r="G6" s="14">
        <v>3744</v>
      </c>
      <c r="H6" s="14" t="s">
        <v>45</v>
      </c>
      <c r="I6" s="14" t="s">
        <v>45</v>
      </c>
      <c r="J6" s="14" t="s">
        <v>45</v>
      </c>
      <c r="K6" s="14" t="s">
        <v>45</v>
      </c>
      <c r="L6" s="14">
        <v>10741</v>
      </c>
      <c r="M6" s="1">
        <v>11092</v>
      </c>
      <c r="N6" s="14">
        <v>60.0933</v>
      </c>
      <c r="O6" s="14">
        <v>6.4338</v>
      </c>
      <c r="P6" s="14">
        <v>0</v>
      </c>
      <c r="Q6" s="14">
        <v>0</v>
      </c>
      <c r="R6" s="1">
        <v>13.6579</v>
      </c>
      <c r="S6" s="1" t="s">
        <v>47</v>
      </c>
    </row>
    <row r="7" spans="1:19" ht="12.75">
      <c r="A7" s="20"/>
      <c r="B7" s="14">
        <v>364</v>
      </c>
      <c r="C7" s="1"/>
      <c r="D7" s="14">
        <v>2936</v>
      </c>
      <c r="E7" s="14">
        <v>3405</v>
      </c>
      <c r="F7" s="14">
        <v>3512</v>
      </c>
      <c r="G7" s="14">
        <v>3782</v>
      </c>
      <c r="H7" s="14" t="s">
        <v>45</v>
      </c>
      <c r="I7" s="14" t="s">
        <v>45</v>
      </c>
      <c r="J7" s="14" t="s">
        <v>45</v>
      </c>
      <c r="K7" s="14" t="s">
        <v>45</v>
      </c>
      <c r="L7" s="14">
        <v>10857</v>
      </c>
      <c r="M7" s="1">
        <v>11147</v>
      </c>
      <c r="N7" s="14">
        <v>67.5934</v>
      </c>
      <c r="O7" s="14">
        <v>7.5651</v>
      </c>
      <c r="P7" s="14">
        <v>0</v>
      </c>
      <c r="Q7" s="14">
        <v>0</v>
      </c>
      <c r="R7" s="1">
        <v>8.5328</v>
      </c>
      <c r="S7" s="1" t="s">
        <v>48</v>
      </c>
    </row>
    <row r="8" spans="1:19" ht="13.5" thickBot="1">
      <c r="A8" s="19"/>
      <c r="B8" s="2">
        <v>365</v>
      </c>
      <c r="C8" s="3"/>
      <c r="D8" s="2">
        <v>2934</v>
      </c>
      <c r="E8" s="2">
        <v>3416</v>
      </c>
      <c r="F8" s="2">
        <v>3508</v>
      </c>
      <c r="G8" s="2">
        <v>3807</v>
      </c>
      <c r="H8" s="2" t="s">
        <v>45</v>
      </c>
      <c r="I8" s="2" t="s">
        <v>45</v>
      </c>
      <c r="J8" s="2" t="s">
        <v>45</v>
      </c>
      <c r="K8" s="2" t="s">
        <v>45</v>
      </c>
      <c r="L8" s="2">
        <v>10819</v>
      </c>
      <c r="M8" s="3">
        <v>11151</v>
      </c>
      <c r="N8" s="2">
        <v>53.4967</v>
      </c>
      <c r="O8" s="2">
        <v>5.8927</v>
      </c>
      <c r="P8" s="2">
        <v>0</v>
      </c>
      <c r="Q8" s="2">
        <v>0</v>
      </c>
      <c r="R8" s="3">
        <v>12.4557</v>
      </c>
      <c r="S8" s="3" t="s">
        <v>49</v>
      </c>
    </row>
    <row r="9" spans="1:19" ht="12.75">
      <c r="A9" s="18"/>
      <c r="B9" s="11"/>
      <c r="C9" s="31"/>
      <c r="D9" s="11"/>
      <c r="E9" s="11"/>
      <c r="F9" s="11"/>
      <c r="G9" s="11"/>
      <c r="H9" s="11"/>
      <c r="I9" s="11"/>
      <c r="J9" s="11"/>
      <c r="K9" s="11"/>
      <c r="L9" s="11"/>
      <c r="M9" s="31"/>
      <c r="N9" s="11"/>
      <c r="O9" s="11"/>
      <c r="P9" s="11"/>
      <c r="Q9" s="11"/>
      <c r="R9" s="31"/>
      <c r="S9" s="31"/>
    </row>
    <row r="10" spans="1:19" ht="12.75">
      <c r="A10" s="20" t="s">
        <v>28</v>
      </c>
      <c r="B10" s="14">
        <v>366</v>
      </c>
      <c r="C10" s="1"/>
      <c r="D10" s="14">
        <v>2918</v>
      </c>
      <c r="E10" s="14">
        <v>3390</v>
      </c>
      <c r="F10" s="14">
        <v>3470</v>
      </c>
      <c r="G10" s="14">
        <v>3860</v>
      </c>
      <c r="H10" s="14">
        <v>5502</v>
      </c>
      <c r="I10" s="14">
        <v>5780</v>
      </c>
      <c r="J10" s="14" t="s">
        <v>45</v>
      </c>
      <c r="K10" s="14" t="s">
        <v>45</v>
      </c>
      <c r="L10" s="14">
        <v>10874</v>
      </c>
      <c r="M10" s="1">
        <v>11186</v>
      </c>
      <c r="N10" s="14">
        <v>87.7337</v>
      </c>
      <c r="O10" s="14">
        <v>19.6296</v>
      </c>
      <c r="P10" s="14">
        <v>3.7427</v>
      </c>
      <c r="Q10" s="14">
        <v>0</v>
      </c>
      <c r="R10" s="1">
        <v>9.8776</v>
      </c>
      <c r="S10" s="1" t="s">
        <v>50</v>
      </c>
    </row>
    <row r="11" spans="1:19" ht="12.75">
      <c r="A11" s="20"/>
      <c r="B11" s="14">
        <v>368</v>
      </c>
      <c r="C11" s="1"/>
      <c r="D11" s="14">
        <v>2919</v>
      </c>
      <c r="E11" s="14">
        <v>3451</v>
      </c>
      <c r="F11" s="14">
        <v>3470</v>
      </c>
      <c r="G11" s="14">
        <v>3866</v>
      </c>
      <c r="H11" s="14">
        <v>5512</v>
      </c>
      <c r="I11" s="14">
        <v>5804</v>
      </c>
      <c r="J11" s="14" t="s">
        <v>45</v>
      </c>
      <c r="K11" s="14" t="s">
        <v>45</v>
      </c>
      <c r="L11" s="14">
        <v>10853</v>
      </c>
      <c r="M11" s="1">
        <v>11198</v>
      </c>
      <c r="N11" s="14">
        <v>89.5564</v>
      </c>
      <c r="O11" s="14">
        <v>20.2511</v>
      </c>
      <c r="P11" s="14">
        <v>3.7117</v>
      </c>
      <c r="Q11" s="14">
        <v>0</v>
      </c>
      <c r="R11" s="1">
        <v>14.0046</v>
      </c>
      <c r="S11" s="1" t="s">
        <v>51</v>
      </c>
    </row>
    <row r="12" spans="1:19" ht="12.75">
      <c r="A12" s="20"/>
      <c r="B12" s="14">
        <v>371</v>
      </c>
      <c r="C12" s="1"/>
      <c r="D12" s="14">
        <v>2490</v>
      </c>
      <c r="E12" s="14">
        <v>2983</v>
      </c>
      <c r="F12" s="14">
        <v>3040</v>
      </c>
      <c r="G12" s="14">
        <v>3385</v>
      </c>
      <c r="H12" s="14">
        <v>5093</v>
      </c>
      <c r="I12" s="14">
        <v>5366</v>
      </c>
      <c r="J12" s="14" t="s">
        <v>45</v>
      </c>
      <c r="K12" s="14" t="s">
        <v>45</v>
      </c>
      <c r="L12" s="14">
        <v>10606</v>
      </c>
      <c r="M12" s="1">
        <v>10925</v>
      </c>
      <c r="N12" s="14">
        <v>86.6935</v>
      </c>
      <c r="O12" s="14">
        <v>19.2996</v>
      </c>
      <c r="P12" s="14">
        <v>3.6613</v>
      </c>
      <c r="Q12" s="14">
        <v>0</v>
      </c>
      <c r="R12" s="1">
        <v>9.5614</v>
      </c>
      <c r="S12" s="1" t="s">
        <v>52</v>
      </c>
    </row>
    <row r="13" spans="1:19" ht="13.5" thickBot="1">
      <c r="A13" s="19"/>
      <c r="B13" s="2">
        <v>373</v>
      </c>
      <c r="C13" s="3"/>
      <c r="D13" s="2">
        <v>2872</v>
      </c>
      <c r="E13" s="2">
        <v>3368</v>
      </c>
      <c r="F13" s="2">
        <v>3447</v>
      </c>
      <c r="G13" s="2">
        <v>3774</v>
      </c>
      <c r="H13" s="2">
        <v>5510</v>
      </c>
      <c r="I13" s="2">
        <v>5796</v>
      </c>
      <c r="J13" s="2" t="s">
        <v>45</v>
      </c>
      <c r="K13" s="2" t="s">
        <v>45</v>
      </c>
      <c r="L13" s="2">
        <v>10861</v>
      </c>
      <c r="M13" s="3">
        <v>11264</v>
      </c>
      <c r="N13" s="2">
        <v>52.5382</v>
      </c>
      <c r="O13" s="2">
        <v>11.3755</v>
      </c>
      <c r="P13" s="2">
        <v>2.4072</v>
      </c>
      <c r="Q13" s="2">
        <v>0</v>
      </c>
      <c r="R13" s="3">
        <v>5.8998</v>
      </c>
      <c r="S13" s="3" t="s">
        <v>53</v>
      </c>
    </row>
    <row r="14" spans="1:19" ht="12.75">
      <c r="A14" s="18"/>
      <c r="B14" s="11"/>
      <c r="C14" s="31"/>
      <c r="D14" s="11"/>
      <c r="E14" s="11"/>
      <c r="F14" s="11"/>
      <c r="G14" s="11"/>
      <c r="H14" s="11"/>
      <c r="I14" s="11"/>
      <c r="J14" s="11"/>
      <c r="K14" s="11"/>
      <c r="L14" s="11"/>
      <c r="M14" s="31"/>
      <c r="N14" s="11"/>
      <c r="O14" s="11"/>
      <c r="P14" s="11"/>
      <c r="Q14" s="11"/>
      <c r="R14" s="31"/>
      <c r="S14" s="31"/>
    </row>
    <row r="15" spans="1:19" ht="12.75">
      <c r="A15" s="20" t="s">
        <v>29</v>
      </c>
      <c r="B15" s="14">
        <v>374</v>
      </c>
      <c r="C15" s="1"/>
      <c r="D15" s="14">
        <v>2975</v>
      </c>
      <c r="E15" s="14">
        <v>3428</v>
      </c>
      <c r="F15" s="14">
        <v>3541</v>
      </c>
      <c r="G15" s="14">
        <v>3952</v>
      </c>
      <c r="H15" s="14">
        <v>5566</v>
      </c>
      <c r="I15" s="14">
        <v>5965</v>
      </c>
      <c r="J15" s="14" t="s">
        <v>45</v>
      </c>
      <c r="K15" s="14" t="s">
        <v>45</v>
      </c>
      <c r="L15" s="14">
        <v>10917</v>
      </c>
      <c r="M15" s="1">
        <v>11521</v>
      </c>
      <c r="N15" s="14">
        <v>71.9053</v>
      </c>
      <c r="O15" s="14">
        <v>35.0299</v>
      </c>
      <c r="P15" s="14">
        <v>7.1944</v>
      </c>
      <c r="Q15" s="14">
        <v>0</v>
      </c>
      <c r="R15" s="1">
        <v>9.9556</v>
      </c>
      <c r="S15" s="1" t="s">
        <v>54</v>
      </c>
    </row>
    <row r="16" spans="1:19" ht="12.75">
      <c r="A16" s="20"/>
      <c r="B16" s="14">
        <v>376</v>
      </c>
      <c r="C16" s="1"/>
      <c r="D16" s="14">
        <v>2972</v>
      </c>
      <c r="E16" s="14">
        <v>3376</v>
      </c>
      <c r="F16" s="14">
        <v>3514</v>
      </c>
      <c r="G16" s="14">
        <v>3919</v>
      </c>
      <c r="H16" s="14">
        <v>5583</v>
      </c>
      <c r="I16" s="14">
        <v>5938</v>
      </c>
      <c r="J16" s="14" t="s">
        <v>45</v>
      </c>
      <c r="K16" s="14" t="s">
        <v>45</v>
      </c>
      <c r="L16" s="14">
        <v>10896</v>
      </c>
      <c r="M16" s="1">
        <v>11211</v>
      </c>
      <c r="N16" s="14">
        <v>59.6655</v>
      </c>
      <c r="O16" s="14">
        <v>29.2509</v>
      </c>
      <c r="P16" s="14">
        <v>5.6362</v>
      </c>
      <c r="Q16" s="14">
        <v>0</v>
      </c>
      <c r="R16" s="1">
        <v>4.8832</v>
      </c>
      <c r="S16" s="1" t="s">
        <v>57</v>
      </c>
    </row>
    <row r="17" spans="1:19" ht="12.75">
      <c r="A17" s="20"/>
      <c r="B17" s="14">
        <v>378</v>
      </c>
      <c r="C17" s="1"/>
      <c r="D17" s="14">
        <v>2895</v>
      </c>
      <c r="E17" s="14">
        <v>3417</v>
      </c>
      <c r="F17" s="14">
        <v>3529</v>
      </c>
      <c r="G17" s="14">
        <v>3959</v>
      </c>
      <c r="H17" s="14">
        <v>6107</v>
      </c>
      <c r="I17" s="14">
        <v>6591</v>
      </c>
      <c r="J17" s="14" t="s">
        <v>45</v>
      </c>
      <c r="K17" s="14" t="s">
        <v>45</v>
      </c>
      <c r="L17" s="14">
        <v>14701</v>
      </c>
      <c r="M17" s="1">
        <v>15175</v>
      </c>
      <c r="N17" s="14">
        <v>59.5397</v>
      </c>
      <c r="O17" s="14">
        <v>28.9648</v>
      </c>
      <c r="P17" s="14">
        <v>5.235</v>
      </c>
      <c r="Q17" s="14">
        <v>0</v>
      </c>
      <c r="R17" s="1">
        <v>4.267</v>
      </c>
      <c r="S17" s="1" t="s">
        <v>55</v>
      </c>
    </row>
    <row r="18" spans="1:19" ht="13.5" thickBot="1">
      <c r="A18" s="19"/>
      <c r="B18" s="2">
        <v>383</v>
      </c>
      <c r="C18" s="3"/>
      <c r="D18" s="2">
        <v>2948</v>
      </c>
      <c r="E18" s="2">
        <v>3448</v>
      </c>
      <c r="F18" s="2">
        <v>3496</v>
      </c>
      <c r="G18" s="2">
        <v>4035</v>
      </c>
      <c r="H18" s="2">
        <v>5486</v>
      </c>
      <c r="I18" s="2">
        <v>5855</v>
      </c>
      <c r="J18" s="2" t="s">
        <v>45</v>
      </c>
      <c r="K18" s="2" t="s">
        <v>45</v>
      </c>
      <c r="L18" s="2">
        <v>10889</v>
      </c>
      <c r="M18" s="3">
        <v>11187</v>
      </c>
      <c r="N18" s="2">
        <v>81.332</v>
      </c>
      <c r="O18" s="2">
        <v>39.9288</v>
      </c>
      <c r="P18" s="2">
        <v>7.7151</v>
      </c>
      <c r="Q18" s="2">
        <v>0</v>
      </c>
      <c r="R18" s="3">
        <v>6.1679</v>
      </c>
      <c r="S18" s="3" t="s">
        <v>56</v>
      </c>
    </row>
    <row r="19" spans="1:19" ht="12.75">
      <c r="A19" s="18"/>
      <c r="B19" s="11"/>
      <c r="C19" s="31"/>
      <c r="D19" s="11"/>
      <c r="E19" s="11"/>
      <c r="F19" s="11"/>
      <c r="G19" s="11"/>
      <c r="H19" s="11"/>
      <c r="I19" s="11"/>
      <c r="J19" s="11"/>
      <c r="K19" s="11"/>
      <c r="L19" s="11"/>
      <c r="M19" s="31"/>
      <c r="N19" s="11"/>
      <c r="O19" s="11"/>
      <c r="P19" s="11"/>
      <c r="Q19" s="11"/>
      <c r="R19" s="31"/>
      <c r="S19" s="31"/>
    </row>
    <row r="20" spans="1:19" ht="12.75">
      <c r="A20" s="20" t="s">
        <v>25</v>
      </c>
      <c r="B20" s="14">
        <v>385</v>
      </c>
      <c r="C20" s="1"/>
      <c r="D20" s="14">
        <v>2998</v>
      </c>
      <c r="E20" s="14">
        <v>3176</v>
      </c>
      <c r="F20" s="14">
        <v>3507</v>
      </c>
      <c r="G20" s="14">
        <v>3925</v>
      </c>
      <c r="H20" s="14">
        <v>5551</v>
      </c>
      <c r="I20" s="14">
        <v>5885</v>
      </c>
      <c r="J20" s="14">
        <v>8363</v>
      </c>
      <c r="K20" s="14">
        <v>8649</v>
      </c>
      <c r="L20" s="14">
        <v>10884</v>
      </c>
      <c r="M20" s="1">
        <v>11178</v>
      </c>
      <c r="N20" s="14">
        <v>2.0537</v>
      </c>
      <c r="O20" s="14">
        <v>83.1181</v>
      </c>
      <c r="P20" s="14">
        <v>7.7161</v>
      </c>
      <c r="Q20" s="14">
        <v>2.8251</v>
      </c>
      <c r="R20" s="1">
        <v>3.8951</v>
      </c>
      <c r="S20" s="1" t="s">
        <v>58</v>
      </c>
    </row>
    <row r="21" spans="1:19" ht="12.75">
      <c r="A21" s="20"/>
      <c r="B21" s="14">
        <v>386</v>
      </c>
      <c r="C21" s="1"/>
      <c r="D21" s="14">
        <v>3068</v>
      </c>
      <c r="E21" s="14">
        <v>3321</v>
      </c>
      <c r="F21" s="14">
        <v>3561</v>
      </c>
      <c r="G21" s="14">
        <v>4109</v>
      </c>
      <c r="H21" s="14">
        <v>5557</v>
      </c>
      <c r="I21" s="14">
        <v>5952</v>
      </c>
      <c r="J21" s="14">
        <v>8417</v>
      </c>
      <c r="K21" s="14">
        <v>8732</v>
      </c>
      <c r="L21" s="14">
        <v>10896</v>
      </c>
      <c r="M21" s="1">
        <v>11273</v>
      </c>
      <c r="N21" s="14">
        <v>3.3765</v>
      </c>
      <c r="O21" s="14">
        <v>135.5753</v>
      </c>
      <c r="P21" s="14">
        <v>13.5139</v>
      </c>
      <c r="Q21" s="14">
        <v>4.4449</v>
      </c>
      <c r="R21" s="1">
        <v>6.0433</v>
      </c>
      <c r="S21" s="1" t="s">
        <v>59</v>
      </c>
    </row>
    <row r="22" spans="1:19" ht="12.75">
      <c r="A22" s="20"/>
      <c r="B22" s="14">
        <v>387</v>
      </c>
      <c r="C22" s="1"/>
      <c r="D22" s="14">
        <v>2951</v>
      </c>
      <c r="E22" s="14">
        <v>3116</v>
      </c>
      <c r="F22" s="14">
        <v>3453</v>
      </c>
      <c r="G22" s="14">
        <v>3913</v>
      </c>
      <c r="H22" s="14">
        <v>5469</v>
      </c>
      <c r="I22" s="14">
        <v>5879</v>
      </c>
      <c r="J22" s="14">
        <v>8276</v>
      </c>
      <c r="K22" s="14">
        <v>8585</v>
      </c>
      <c r="L22" s="14">
        <v>10823</v>
      </c>
      <c r="M22" s="1">
        <v>11141</v>
      </c>
      <c r="N22" s="14">
        <v>2.0541</v>
      </c>
      <c r="O22" s="14">
        <v>82.4442</v>
      </c>
      <c r="P22" s="14">
        <v>7.9178</v>
      </c>
      <c r="Q22" s="14">
        <v>2.8754</v>
      </c>
      <c r="R22" s="1">
        <v>4.1594</v>
      </c>
      <c r="S22" s="1" t="s">
        <v>60</v>
      </c>
    </row>
    <row r="23" spans="1:19" ht="13.5" thickBot="1">
      <c r="A23" s="19"/>
      <c r="B23" s="2">
        <v>388</v>
      </c>
      <c r="C23" s="3"/>
      <c r="D23" s="2">
        <v>3072</v>
      </c>
      <c r="E23" s="2">
        <v>3325</v>
      </c>
      <c r="F23" s="2">
        <v>3584</v>
      </c>
      <c r="G23" s="2">
        <v>4078</v>
      </c>
      <c r="H23" s="2">
        <v>5531</v>
      </c>
      <c r="I23" s="2">
        <v>5836</v>
      </c>
      <c r="J23" s="2">
        <v>8230</v>
      </c>
      <c r="K23" s="2">
        <v>8625</v>
      </c>
      <c r="L23" s="2">
        <v>10676</v>
      </c>
      <c r="M23" s="3">
        <v>11061</v>
      </c>
      <c r="N23" s="2">
        <v>2.4388</v>
      </c>
      <c r="O23" s="2">
        <v>102.3085</v>
      </c>
      <c r="P23" s="2">
        <v>5.9945</v>
      </c>
      <c r="Q23" s="2">
        <v>3.5864</v>
      </c>
      <c r="R23" s="3">
        <v>5.0034</v>
      </c>
      <c r="S23" s="3" t="s">
        <v>61</v>
      </c>
    </row>
    <row r="24" spans="1:19" ht="12.75">
      <c r="A24" s="18"/>
      <c r="B24" s="11"/>
      <c r="C24" s="31"/>
      <c r="D24" s="11"/>
      <c r="E24" s="11"/>
      <c r="F24" s="11"/>
      <c r="G24" s="11"/>
      <c r="H24" s="11"/>
      <c r="I24" s="11"/>
      <c r="J24" s="11"/>
      <c r="K24" s="11"/>
      <c r="L24" s="11"/>
      <c r="M24" s="31"/>
      <c r="N24" s="11"/>
      <c r="O24" s="11"/>
      <c r="P24" s="11"/>
      <c r="Q24" s="11"/>
      <c r="R24" s="31"/>
      <c r="S24" s="31"/>
    </row>
    <row r="25" spans="1:19" ht="12.75">
      <c r="A25" s="20" t="s">
        <v>23</v>
      </c>
      <c r="B25" s="14">
        <v>389</v>
      </c>
      <c r="C25" s="1"/>
      <c r="D25" s="14">
        <v>3072</v>
      </c>
      <c r="E25" s="14">
        <v>3374</v>
      </c>
      <c r="F25" s="14">
        <v>3581</v>
      </c>
      <c r="G25" s="14">
        <v>4130</v>
      </c>
      <c r="H25" s="14">
        <v>5630</v>
      </c>
      <c r="I25" s="14">
        <v>6152</v>
      </c>
      <c r="J25" s="14">
        <v>8281</v>
      </c>
      <c r="K25" s="14">
        <v>8780</v>
      </c>
      <c r="L25" s="14">
        <v>10710</v>
      </c>
      <c r="M25" s="1">
        <v>11209</v>
      </c>
      <c r="N25" s="14">
        <v>6.1169</v>
      </c>
      <c r="O25" s="14">
        <v>108.616</v>
      </c>
      <c r="P25" s="14">
        <v>22.6631</v>
      </c>
      <c r="Q25" s="14">
        <v>3.8586</v>
      </c>
      <c r="R25" s="1">
        <v>6.3251</v>
      </c>
      <c r="S25" s="1" t="s">
        <v>62</v>
      </c>
    </row>
    <row r="26" spans="1:19" ht="12.75">
      <c r="A26" s="20"/>
      <c r="B26" s="14">
        <v>390</v>
      </c>
      <c r="C26" s="1"/>
      <c r="D26" s="14">
        <v>2963</v>
      </c>
      <c r="E26" s="14">
        <v>3353</v>
      </c>
      <c r="F26" s="14">
        <v>3482</v>
      </c>
      <c r="G26" s="14">
        <v>4320</v>
      </c>
      <c r="H26" s="14">
        <v>5509</v>
      </c>
      <c r="I26" s="14">
        <v>6115</v>
      </c>
      <c r="J26" s="14">
        <v>8388</v>
      </c>
      <c r="K26" s="14">
        <v>8743</v>
      </c>
      <c r="L26" s="14">
        <v>10880</v>
      </c>
      <c r="M26" s="1">
        <v>11262</v>
      </c>
      <c r="N26" s="14">
        <v>6.9297</v>
      </c>
      <c r="O26" s="14">
        <v>126.1489</v>
      </c>
      <c r="P26" s="14">
        <v>26.544</v>
      </c>
      <c r="Q26" s="14">
        <v>4.3418</v>
      </c>
      <c r="R26" s="1">
        <v>6.5731</v>
      </c>
      <c r="S26" s="1" t="s">
        <v>63</v>
      </c>
    </row>
    <row r="27" spans="1:19" ht="12.75">
      <c r="A27" s="20"/>
      <c r="B27" s="14">
        <v>391</v>
      </c>
      <c r="C27" s="1"/>
      <c r="D27" s="14">
        <v>2986</v>
      </c>
      <c r="E27" s="14">
        <v>3293</v>
      </c>
      <c r="F27" s="14">
        <v>3506</v>
      </c>
      <c r="G27" s="14">
        <v>4189</v>
      </c>
      <c r="H27" s="14">
        <v>5531</v>
      </c>
      <c r="I27" s="14">
        <v>6180</v>
      </c>
      <c r="J27" s="14">
        <v>8417</v>
      </c>
      <c r="K27" s="14">
        <v>8715</v>
      </c>
      <c r="L27" s="14">
        <v>10821</v>
      </c>
      <c r="M27" s="1">
        <v>11271</v>
      </c>
      <c r="N27" s="14">
        <v>5.6886</v>
      </c>
      <c r="O27" s="14">
        <v>104.1477</v>
      </c>
      <c r="P27" s="14">
        <v>22.0988</v>
      </c>
      <c r="Q27" s="14">
        <v>3.6198</v>
      </c>
      <c r="R27" s="1">
        <v>6.0513</v>
      </c>
      <c r="S27" s="1" t="s">
        <v>64</v>
      </c>
    </row>
    <row r="28" spans="1:19" ht="13.5" thickBot="1">
      <c r="A28" s="19"/>
      <c r="B28" s="33">
        <v>392</v>
      </c>
      <c r="C28" s="40"/>
      <c r="D28" s="33">
        <v>3048</v>
      </c>
      <c r="E28" s="33">
        <v>3350</v>
      </c>
      <c r="F28" s="33">
        <v>3559</v>
      </c>
      <c r="G28" s="33">
        <v>4170</v>
      </c>
      <c r="H28" s="33">
        <v>5605</v>
      </c>
      <c r="I28" s="33">
        <v>6203</v>
      </c>
      <c r="J28" s="33">
        <v>8455</v>
      </c>
      <c r="K28" s="33">
        <v>8833</v>
      </c>
      <c r="L28" s="33">
        <v>10953</v>
      </c>
      <c r="M28" s="40">
        <v>11309</v>
      </c>
      <c r="N28" s="34">
        <v>5.9028</v>
      </c>
      <c r="O28" s="34">
        <v>105.322</v>
      </c>
      <c r="P28" s="34">
        <v>22.5895</v>
      </c>
      <c r="Q28" s="34">
        <v>3.8213</v>
      </c>
      <c r="R28" s="44">
        <v>5.5139</v>
      </c>
      <c r="S28" s="3" t="s">
        <v>65</v>
      </c>
    </row>
    <row r="29" spans="1:19" ht="12.75">
      <c r="A29" s="18"/>
      <c r="B29" s="35"/>
      <c r="C29" s="41"/>
      <c r="D29" s="35"/>
      <c r="E29" s="35"/>
      <c r="F29" s="35"/>
      <c r="G29" s="35"/>
      <c r="H29" s="35"/>
      <c r="I29" s="35"/>
      <c r="J29" s="35"/>
      <c r="K29" s="35"/>
      <c r="L29" s="35"/>
      <c r="M29" s="41"/>
      <c r="N29" s="36"/>
      <c r="O29" s="36"/>
      <c r="P29" s="36"/>
      <c r="Q29" s="36"/>
      <c r="R29" s="45"/>
      <c r="S29" s="31"/>
    </row>
    <row r="30" spans="1:19" ht="12.75">
      <c r="A30" s="20" t="s">
        <v>24</v>
      </c>
      <c r="B30" s="37">
        <v>393</v>
      </c>
      <c r="C30" s="42"/>
      <c r="D30" s="37">
        <v>3135</v>
      </c>
      <c r="E30" s="37">
        <v>3338</v>
      </c>
      <c r="F30" s="37">
        <v>3658</v>
      </c>
      <c r="G30" s="37">
        <v>4220</v>
      </c>
      <c r="H30" s="37">
        <v>5702</v>
      </c>
      <c r="I30" s="37">
        <v>6337</v>
      </c>
      <c r="J30" s="37">
        <v>8619</v>
      </c>
      <c r="K30" s="37">
        <v>8932</v>
      </c>
      <c r="L30" s="37">
        <v>11088</v>
      </c>
      <c r="M30" s="42">
        <v>11405</v>
      </c>
      <c r="N30" s="38">
        <v>2.2262</v>
      </c>
      <c r="O30" s="38">
        <v>84.551</v>
      </c>
      <c r="P30" s="38">
        <v>51.2397</v>
      </c>
      <c r="Q30" s="38">
        <v>3.8232</v>
      </c>
      <c r="R30" s="46">
        <v>4.8729</v>
      </c>
      <c r="S30" s="1" t="s">
        <v>66</v>
      </c>
    </row>
    <row r="31" spans="1:19" ht="12.75">
      <c r="A31" s="20"/>
      <c r="B31" s="37">
        <v>394</v>
      </c>
      <c r="C31" s="42"/>
      <c r="D31" s="37">
        <v>3119</v>
      </c>
      <c r="E31" s="37">
        <v>3321</v>
      </c>
      <c r="F31" s="37">
        <v>3616</v>
      </c>
      <c r="G31" s="37">
        <v>4146</v>
      </c>
      <c r="H31" s="37">
        <v>5635</v>
      </c>
      <c r="I31" s="37">
        <v>6230</v>
      </c>
      <c r="J31" s="37">
        <v>8463</v>
      </c>
      <c r="K31" s="37">
        <v>8769</v>
      </c>
      <c r="L31" s="37">
        <v>10866</v>
      </c>
      <c r="M31" s="42">
        <v>11498</v>
      </c>
      <c r="N31" s="38">
        <v>1.8185</v>
      </c>
      <c r="O31" s="38">
        <v>62.7807</v>
      </c>
      <c r="P31" s="38">
        <v>38.1536</v>
      </c>
      <c r="Q31" s="38">
        <v>3.1303</v>
      </c>
      <c r="R31" s="46">
        <v>6.0562</v>
      </c>
      <c r="S31" s="1" t="s">
        <v>67</v>
      </c>
    </row>
    <row r="32" spans="1:19" ht="12.75">
      <c r="A32" s="20"/>
      <c r="B32" s="37">
        <v>395</v>
      </c>
      <c r="C32" s="42"/>
      <c r="D32" s="37">
        <v>3068</v>
      </c>
      <c r="E32" s="37">
        <v>3305</v>
      </c>
      <c r="F32" s="37">
        <v>3573</v>
      </c>
      <c r="G32" s="37">
        <v>4110</v>
      </c>
      <c r="H32" s="37">
        <v>5568</v>
      </c>
      <c r="I32" s="37">
        <v>6193</v>
      </c>
      <c r="J32" s="37">
        <v>8435</v>
      </c>
      <c r="K32" s="37">
        <v>8855</v>
      </c>
      <c r="L32" s="37">
        <v>11007</v>
      </c>
      <c r="M32" s="42">
        <v>11314</v>
      </c>
      <c r="N32" s="38">
        <v>2.8572</v>
      </c>
      <c r="O32" s="38">
        <v>102.7964</v>
      </c>
      <c r="P32" s="38">
        <v>61.9931</v>
      </c>
      <c r="Q32" s="38">
        <v>4.7272</v>
      </c>
      <c r="R32" s="46">
        <v>5.6682</v>
      </c>
      <c r="S32" s="1" t="s">
        <v>68</v>
      </c>
    </row>
    <row r="33" spans="1:19" ht="13.5" thickBot="1">
      <c r="A33" s="19"/>
      <c r="B33" s="33">
        <v>396</v>
      </c>
      <c r="C33" s="40"/>
      <c r="D33" s="33">
        <v>3033</v>
      </c>
      <c r="E33" s="33">
        <v>3276</v>
      </c>
      <c r="F33" s="33">
        <v>3529</v>
      </c>
      <c r="G33" s="33">
        <v>4077</v>
      </c>
      <c r="H33" s="33">
        <v>5517</v>
      </c>
      <c r="I33" s="33">
        <v>6167</v>
      </c>
      <c r="J33" s="33">
        <v>8365</v>
      </c>
      <c r="K33" s="33">
        <v>8820</v>
      </c>
      <c r="L33" s="33">
        <v>10923</v>
      </c>
      <c r="M33" s="40">
        <v>11252</v>
      </c>
      <c r="N33" s="34">
        <v>2.7347</v>
      </c>
      <c r="O33" s="34">
        <v>100.3091</v>
      </c>
      <c r="P33" s="34">
        <v>60.5552</v>
      </c>
      <c r="Q33" s="34">
        <v>4.6956</v>
      </c>
      <c r="R33" s="44">
        <v>5.851</v>
      </c>
      <c r="S33" s="3" t="s">
        <v>69</v>
      </c>
    </row>
    <row r="34" spans="1:19" ht="12.75">
      <c r="A34" s="18"/>
      <c r="B34" s="43"/>
      <c r="C34" s="41"/>
      <c r="D34" s="43"/>
      <c r="E34" s="35"/>
      <c r="F34" s="35"/>
      <c r="G34" s="35"/>
      <c r="H34" s="35"/>
      <c r="I34" s="35"/>
      <c r="J34" s="35"/>
      <c r="K34" s="35"/>
      <c r="L34" s="35"/>
      <c r="M34" s="41"/>
      <c r="N34" s="36"/>
      <c r="O34" s="36"/>
      <c r="P34" s="36"/>
      <c r="Q34" s="36"/>
      <c r="R34" s="45"/>
      <c r="S34" s="31"/>
    </row>
    <row r="35" spans="1:19" ht="12.75">
      <c r="A35" s="20" t="s">
        <v>26</v>
      </c>
      <c r="B35" s="37">
        <v>399</v>
      </c>
      <c r="C35" s="42"/>
      <c r="D35" s="37">
        <v>3072</v>
      </c>
      <c r="E35" s="37">
        <v>3191</v>
      </c>
      <c r="F35" s="37">
        <v>3590</v>
      </c>
      <c r="G35" s="37">
        <v>3845</v>
      </c>
      <c r="H35" s="37">
        <v>5485</v>
      </c>
      <c r="I35" s="37">
        <v>6202</v>
      </c>
      <c r="J35" s="37">
        <v>8324</v>
      </c>
      <c r="K35" s="37">
        <v>8721</v>
      </c>
      <c r="L35" s="37">
        <v>10838</v>
      </c>
      <c r="M35" s="42">
        <v>11250</v>
      </c>
      <c r="N35" s="38">
        <v>0.4552</v>
      </c>
      <c r="O35" s="38">
        <v>3.9064</v>
      </c>
      <c r="P35" s="38">
        <v>126.1117</v>
      </c>
      <c r="Q35" s="38">
        <v>11.4855</v>
      </c>
      <c r="R35" s="46">
        <v>5.6244</v>
      </c>
      <c r="S35" s="1" t="s">
        <v>70</v>
      </c>
    </row>
    <row r="36" spans="1:19" ht="12.75">
      <c r="A36" s="20"/>
      <c r="B36" s="37">
        <v>402</v>
      </c>
      <c r="C36" s="42"/>
      <c r="D36" s="37">
        <v>3055</v>
      </c>
      <c r="E36" s="37">
        <v>3116</v>
      </c>
      <c r="F36" s="37">
        <v>3567</v>
      </c>
      <c r="G36" s="37">
        <v>3765</v>
      </c>
      <c r="H36" s="37">
        <v>5484</v>
      </c>
      <c r="I36" s="37">
        <v>6191</v>
      </c>
      <c r="J36" s="37">
        <v>8289</v>
      </c>
      <c r="K36" s="37">
        <v>8609</v>
      </c>
      <c r="L36" s="37">
        <v>10703</v>
      </c>
      <c r="M36" s="42">
        <v>11463</v>
      </c>
      <c r="N36" s="38">
        <v>0.1307</v>
      </c>
      <c r="O36" s="38">
        <v>2.5118</v>
      </c>
      <c r="P36" s="38">
        <v>84.6589</v>
      </c>
      <c r="Q36" s="38">
        <v>7.421</v>
      </c>
      <c r="R36" s="46">
        <v>8.6005</v>
      </c>
      <c r="S36" s="1" t="s">
        <v>71</v>
      </c>
    </row>
    <row r="37" spans="1:19" ht="12.75">
      <c r="A37" s="20"/>
      <c r="B37" s="37">
        <v>403</v>
      </c>
      <c r="C37" s="42"/>
      <c r="D37" s="37">
        <v>3037</v>
      </c>
      <c r="E37" s="37">
        <v>3154</v>
      </c>
      <c r="F37" s="37">
        <v>3549</v>
      </c>
      <c r="G37" s="37">
        <v>3961</v>
      </c>
      <c r="H37" s="37">
        <v>5489</v>
      </c>
      <c r="I37" s="37">
        <v>6449</v>
      </c>
      <c r="J37" s="37">
        <v>8337</v>
      </c>
      <c r="K37" s="37">
        <v>8794</v>
      </c>
      <c r="L37" s="37">
        <v>10841</v>
      </c>
      <c r="M37" s="42">
        <v>11261</v>
      </c>
      <c r="N37" s="38">
        <v>0.5674</v>
      </c>
      <c r="O37" s="38">
        <v>6.0321</v>
      </c>
      <c r="P37" s="38">
        <v>195.2609</v>
      </c>
      <c r="Q37" s="38">
        <v>16.9062</v>
      </c>
      <c r="R37" s="46">
        <v>7.1734</v>
      </c>
      <c r="S37" s="1" t="s">
        <v>72</v>
      </c>
    </row>
    <row r="38" spans="1:19" ht="12.75">
      <c r="A38" s="20"/>
      <c r="B38" s="37">
        <v>404</v>
      </c>
      <c r="C38" s="42"/>
      <c r="D38" s="37">
        <v>3114</v>
      </c>
      <c r="E38" s="37">
        <v>3224</v>
      </c>
      <c r="F38" s="37">
        <v>3641</v>
      </c>
      <c r="G38" s="37">
        <v>3860</v>
      </c>
      <c r="H38" s="37">
        <v>5548</v>
      </c>
      <c r="I38" s="37">
        <v>6285</v>
      </c>
      <c r="J38" s="37">
        <v>8384</v>
      </c>
      <c r="K38" s="37">
        <v>8777</v>
      </c>
      <c r="L38" s="37">
        <v>10745</v>
      </c>
      <c r="M38" s="42">
        <v>11377</v>
      </c>
      <c r="N38" s="38">
        <v>0.2924</v>
      </c>
      <c r="O38" s="38">
        <v>3.245</v>
      </c>
      <c r="P38" s="38">
        <v>110.8019</v>
      </c>
      <c r="Q38" s="38">
        <v>9.5796</v>
      </c>
      <c r="R38" s="46">
        <v>7.7685</v>
      </c>
      <c r="S38" s="1" t="s">
        <v>73</v>
      </c>
    </row>
    <row r="39" spans="1:19" ht="13.5" thickBot="1">
      <c r="A39" s="19"/>
      <c r="B39" s="33">
        <v>405</v>
      </c>
      <c r="C39" s="40"/>
      <c r="D39" s="33">
        <v>3104</v>
      </c>
      <c r="E39" s="33">
        <v>3201</v>
      </c>
      <c r="F39" s="33">
        <v>3616</v>
      </c>
      <c r="G39" s="33">
        <v>3854</v>
      </c>
      <c r="H39" s="33">
        <v>5537</v>
      </c>
      <c r="I39" s="33">
        <v>6411</v>
      </c>
      <c r="J39" s="33">
        <v>8375</v>
      </c>
      <c r="K39" s="33">
        <v>8786</v>
      </c>
      <c r="L39" s="33">
        <v>10756</v>
      </c>
      <c r="M39" s="40">
        <v>11300</v>
      </c>
      <c r="N39" s="34">
        <v>0.4456</v>
      </c>
      <c r="O39" s="34">
        <v>3.6623</v>
      </c>
      <c r="P39" s="34">
        <v>125.8319</v>
      </c>
      <c r="Q39" s="34">
        <v>11.322</v>
      </c>
      <c r="R39" s="44">
        <v>7.0118</v>
      </c>
      <c r="S39" s="3" t="s">
        <v>74</v>
      </c>
    </row>
    <row r="40" spans="1:19" ht="12.75">
      <c r="A40" s="18"/>
      <c r="B40" s="35"/>
      <c r="C40" s="41"/>
      <c r="D40" s="35"/>
      <c r="E40" s="35"/>
      <c r="F40" s="35"/>
      <c r="G40" s="35"/>
      <c r="H40" s="35"/>
      <c r="I40" s="35"/>
      <c r="J40" s="35"/>
      <c r="K40" s="35"/>
      <c r="L40" s="35"/>
      <c r="M40" s="41"/>
      <c r="N40" s="36"/>
      <c r="O40" s="36"/>
      <c r="P40" s="36"/>
      <c r="Q40" s="36"/>
      <c r="R40" s="45"/>
      <c r="S40" s="31"/>
    </row>
    <row r="41" spans="1:19" ht="12.75">
      <c r="A41" s="20" t="s">
        <v>30</v>
      </c>
      <c r="B41" s="37">
        <v>406</v>
      </c>
      <c r="C41" s="42"/>
      <c r="D41" s="37">
        <v>3124</v>
      </c>
      <c r="E41" s="37">
        <v>3200</v>
      </c>
      <c r="F41" s="37">
        <v>3604</v>
      </c>
      <c r="G41" s="37">
        <v>4114</v>
      </c>
      <c r="H41" s="37">
        <v>5491</v>
      </c>
      <c r="I41" s="37">
        <v>6691</v>
      </c>
      <c r="J41" s="37">
        <v>8339</v>
      </c>
      <c r="K41" s="37">
        <v>8908</v>
      </c>
      <c r="L41" s="37">
        <v>10722</v>
      </c>
      <c r="M41" s="42">
        <v>11380</v>
      </c>
      <c r="N41" s="38">
        <v>0.2118</v>
      </c>
      <c r="O41" s="38">
        <v>11.574</v>
      </c>
      <c r="P41" s="38">
        <v>164.7782</v>
      </c>
      <c r="Q41" s="38">
        <v>29.8372</v>
      </c>
      <c r="R41" s="46">
        <v>9.5973</v>
      </c>
      <c r="S41" s="1" t="s">
        <v>75</v>
      </c>
    </row>
    <row r="42" spans="1:19" ht="12.75">
      <c r="A42" s="20"/>
      <c r="B42" s="37">
        <v>407</v>
      </c>
      <c r="C42" s="42"/>
      <c r="D42" s="37">
        <v>3084</v>
      </c>
      <c r="E42" s="37">
        <v>3199</v>
      </c>
      <c r="F42" s="37">
        <v>3575</v>
      </c>
      <c r="G42" s="37">
        <v>4063</v>
      </c>
      <c r="H42" s="37">
        <v>5487</v>
      </c>
      <c r="I42" s="37">
        <v>6521</v>
      </c>
      <c r="J42" s="37">
        <v>8324</v>
      </c>
      <c r="K42" s="37">
        <v>8903</v>
      </c>
      <c r="L42" s="37">
        <v>10816</v>
      </c>
      <c r="M42" s="42">
        <v>11404</v>
      </c>
      <c r="N42" s="38">
        <v>0.5368</v>
      </c>
      <c r="O42" s="38">
        <v>15.6516</v>
      </c>
      <c r="P42" s="38">
        <v>215.6541</v>
      </c>
      <c r="Q42" s="38">
        <v>39.2344</v>
      </c>
      <c r="R42" s="46">
        <v>10.0632</v>
      </c>
      <c r="S42" s="1" t="s">
        <v>76</v>
      </c>
    </row>
    <row r="43" spans="1:19" ht="12.75">
      <c r="A43" s="20"/>
      <c r="B43" s="37">
        <v>408</v>
      </c>
      <c r="C43" s="42"/>
      <c r="D43" s="37">
        <v>3074</v>
      </c>
      <c r="E43" s="37">
        <v>3252</v>
      </c>
      <c r="F43" s="37">
        <v>3548</v>
      </c>
      <c r="G43" s="37">
        <v>3916</v>
      </c>
      <c r="H43" s="37">
        <v>5500</v>
      </c>
      <c r="I43" s="37">
        <v>6352</v>
      </c>
      <c r="J43" s="37">
        <v>8328</v>
      </c>
      <c r="K43" s="37">
        <v>8867</v>
      </c>
      <c r="L43" s="37">
        <v>10806</v>
      </c>
      <c r="M43" s="42">
        <v>11380</v>
      </c>
      <c r="N43" s="38">
        <v>0.3923</v>
      </c>
      <c r="O43" s="38">
        <v>10.9768</v>
      </c>
      <c r="P43" s="38">
        <v>155.1055</v>
      </c>
      <c r="Q43" s="38">
        <v>28.5844</v>
      </c>
      <c r="R43" s="46">
        <v>8.3868</v>
      </c>
      <c r="S43" s="1" t="s">
        <v>78</v>
      </c>
    </row>
    <row r="44" spans="1:19" ht="13.5" thickBot="1">
      <c r="A44" s="19"/>
      <c r="B44" s="33">
        <v>410</v>
      </c>
      <c r="C44" s="40"/>
      <c r="D44" s="33">
        <v>3061</v>
      </c>
      <c r="E44" s="33">
        <v>3162</v>
      </c>
      <c r="F44" s="33">
        <v>3536</v>
      </c>
      <c r="G44" s="33">
        <v>3919</v>
      </c>
      <c r="H44" s="33">
        <v>5436</v>
      </c>
      <c r="I44" s="33">
        <v>6425</v>
      </c>
      <c r="J44" s="33">
        <v>8242</v>
      </c>
      <c r="K44" s="33">
        <v>8810</v>
      </c>
      <c r="L44" s="33">
        <v>10947</v>
      </c>
      <c r="M44" s="40">
        <v>11174</v>
      </c>
      <c r="N44" s="34">
        <v>0.4863</v>
      </c>
      <c r="O44" s="34">
        <v>13.4837</v>
      </c>
      <c r="P44" s="34">
        <v>185.3224</v>
      </c>
      <c r="Q44" s="34">
        <v>33.9041</v>
      </c>
      <c r="R44" s="44">
        <v>5.8541</v>
      </c>
      <c r="S44" s="3" t="s">
        <v>77</v>
      </c>
    </row>
    <row r="45" spans="1:19" ht="12.75">
      <c r="A45" s="18"/>
      <c r="B45" s="35"/>
      <c r="C45" s="41"/>
      <c r="D45" s="35"/>
      <c r="E45" s="35"/>
      <c r="F45" s="35"/>
      <c r="G45" s="35"/>
      <c r="H45" s="35"/>
      <c r="I45" s="35"/>
      <c r="J45" s="35"/>
      <c r="K45" s="35"/>
      <c r="L45" s="35"/>
      <c r="M45" s="41"/>
      <c r="N45" s="36"/>
      <c r="O45" s="36"/>
      <c r="P45" s="36"/>
      <c r="Q45" s="36"/>
      <c r="R45" s="45"/>
      <c r="S45" s="31"/>
    </row>
    <row r="46" spans="1:19" ht="12.75">
      <c r="A46" s="20" t="s">
        <v>31</v>
      </c>
      <c r="B46" s="37">
        <v>411</v>
      </c>
      <c r="C46" s="42"/>
      <c r="D46" s="37">
        <v>3057</v>
      </c>
      <c r="E46" s="37">
        <v>3174</v>
      </c>
      <c r="F46" s="37">
        <v>3551</v>
      </c>
      <c r="G46" s="37">
        <v>4059</v>
      </c>
      <c r="H46" s="37">
        <v>5458</v>
      </c>
      <c r="I46" s="37">
        <v>6399</v>
      </c>
      <c r="J46" s="37">
        <v>8266</v>
      </c>
      <c r="K46" s="37">
        <v>8933</v>
      </c>
      <c r="L46" s="37">
        <v>10814</v>
      </c>
      <c r="M46" s="42">
        <v>11226</v>
      </c>
      <c r="N46" s="38">
        <v>0.6897</v>
      </c>
      <c r="O46" s="38">
        <v>17.1188</v>
      </c>
      <c r="P46" s="38">
        <v>211.488</v>
      </c>
      <c r="Q46" s="38">
        <v>83.7325</v>
      </c>
      <c r="R46" s="46">
        <v>8.5649</v>
      </c>
      <c r="S46" s="1" t="s">
        <v>79</v>
      </c>
    </row>
    <row r="47" spans="1:19" ht="12.75">
      <c r="A47" s="20"/>
      <c r="B47" s="37">
        <v>413</v>
      </c>
      <c r="C47" s="42"/>
      <c r="D47" s="37">
        <v>3147</v>
      </c>
      <c r="E47" s="37">
        <v>3233</v>
      </c>
      <c r="F47" s="37">
        <v>3636</v>
      </c>
      <c r="G47" s="37">
        <v>3947</v>
      </c>
      <c r="H47" s="37">
        <v>5605</v>
      </c>
      <c r="I47" s="37">
        <v>6389</v>
      </c>
      <c r="J47" s="37">
        <v>8405</v>
      </c>
      <c r="K47" s="37">
        <v>8885</v>
      </c>
      <c r="L47" s="37">
        <v>10929</v>
      </c>
      <c r="M47" s="42">
        <v>11175</v>
      </c>
      <c r="N47" s="38">
        <v>0.1912</v>
      </c>
      <c r="O47" s="38">
        <v>8.3691</v>
      </c>
      <c r="P47" s="38">
        <v>105.0723</v>
      </c>
      <c r="Q47" s="38">
        <v>43.4163</v>
      </c>
      <c r="R47" s="46">
        <v>4.1361</v>
      </c>
      <c r="S47" s="1" t="s">
        <v>80</v>
      </c>
    </row>
    <row r="48" spans="1:19" ht="12.75">
      <c r="A48" s="20"/>
      <c r="B48" s="37">
        <v>414</v>
      </c>
      <c r="C48" s="42"/>
      <c r="D48" s="37">
        <v>3152</v>
      </c>
      <c r="E48" s="37">
        <v>3255</v>
      </c>
      <c r="F48" s="37">
        <v>3652</v>
      </c>
      <c r="G48" s="37">
        <v>3916</v>
      </c>
      <c r="H48" s="37">
        <v>5583</v>
      </c>
      <c r="I48" s="37">
        <v>6765</v>
      </c>
      <c r="J48" s="37">
        <v>8306</v>
      </c>
      <c r="K48" s="37">
        <v>9287</v>
      </c>
      <c r="L48" s="37">
        <v>10987</v>
      </c>
      <c r="M48" s="42">
        <v>11467</v>
      </c>
      <c r="N48" s="38">
        <v>0.476</v>
      </c>
      <c r="O48" s="38">
        <v>13.7114</v>
      </c>
      <c r="P48" s="38">
        <v>203.2352</v>
      </c>
      <c r="Q48" s="38">
        <v>81.6848</v>
      </c>
      <c r="R48" s="46">
        <v>8.7209</v>
      </c>
      <c r="S48" s="1" t="s">
        <v>81</v>
      </c>
    </row>
    <row r="49" spans="1:19" ht="13.5" thickBot="1">
      <c r="A49" s="19"/>
      <c r="B49" s="33">
        <v>415</v>
      </c>
      <c r="C49" s="40"/>
      <c r="D49" s="33">
        <v>3119</v>
      </c>
      <c r="E49" s="33">
        <v>3219</v>
      </c>
      <c r="F49" s="33">
        <v>3630</v>
      </c>
      <c r="G49" s="33">
        <v>4040</v>
      </c>
      <c r="H49" s="33">
        <v>5547</v>
      </c>
      <c r="I49" s="33">
        <v>6487</v>
      </c>
      <c r="J49" s="33">
        <v>8378</v>
      </c>
      <c r="K49" s="33">
        <v>9009</v>
      </c>
      <c r="L49" s="33">
        <v>10966</v>
      </c>
      <c r="M49" s="40">
        <v>11372</v>
      </c>
      <c r="N49" s="34">
        <v>0.5169</v>
      </c>
      <c r="O49" s="34">
        <v>12.8408</v>
      </c>
      <c r="P49" s="34">
        <v>160.454</v>
      </c>
      <c r="Q49" s="34">
        <v>64.4187</v>
      </c>
      <c r="R49" s="44">
        <v>6.919</v>
      </c>
      <c r="S49" s="3" t="s">
        <v>82</v>
      </c>
    </row>
    <row r="50" spans="1:19" ht="12.75">
      <c r="A50" s="18"/>
      <c r="B50" s="35"/>
      <c r="C50" s="41"/>
      <c r="D50" s="35"/>
      <c r="E50" s="35"/>
      <c r="F50" s="35"/>
      <c r="G50" s="35"/>
      <c r="H50" s="35"/>
      <c r="I50" s="35"/>
      <c r="J50" s="35"/>
      <c r="K50" s="35"/>
      <c r="L50" s="35"/>
      <c r="M50" s="41"/>
      <c r="N50" s="36"/>
      <c r="O50" s="36"/>
      <c r="P50" s="36"/>
      <c r="Q50" s="36"/>
      <c r="R50" s="45"/>
      <c r="S50" s="31"/>
    </row>
    <row r="51" spans="1:19" ht="12.75">
      <c r="A51" s="20" t="s">
        <v>32</v>
      </c>
      <c r="B51" s="37">
        <v>419</v>
      </c>
      <c r="C51" s="42" t="s">
        <v>94</v>
      </c>
      <c r="D51" s="37" t="s">
        <v>45</v>
      </c>
      <c r="E51" s="37" t="s">
        <v>45</v>
      </c>
      <c r="F51" s="37" t="s">
        <v>45</v>
      </c>
      <c r="G51" s="37" t="s">
        <v>45</v>
      </c>
      <c r="H51" s="37" t="s">
        <v>45</v>
      </c>
      <c r="I51" s="37" t="s">
        <v>45</v>
      </c>
      <c r="J51" s="37" t="s">
        <v>45</v>
      </c>
      <c r="K51" s="37" t="s">
        <v>45</v>
      </c>
      <c r="L51" s="37" t="s">
        <v>45</v>
      </c>
      <c r="M51" s="42" t="s">
        <v>45</v>
      </c>
      <c r="N51" s="37" t="s">
        <v>45</v>
      </c>
      <c r="O51" s="37" t="s">
        <v>45</v>
      </c>
      <c r="P51" s="37" t="s">
        <v>45</v>
      </c>
      <c r="Q51" s="37" t="s">
        <v>45</v>
      </c>
      <c r="R51" s="42" t="s">
        <v>45</v>
      </c>
      <c r="S51" s="49" t="s">
        <v>45</v>
      </c>
    </row>
    <row r="52" spans="1:19" ht="12.75">
      <c r="A52" s="20"/>
      <c r="B52" s="37">
        <v>421</v>
      </c>
      <c r="C52" s="42"/>
      <c r="D52" s="37" t="s">
        <v>45</v>
      </c>
      <c r="E52" s="37" t="s">
        <v>45</v>
      </c>
      <c r="F52" s="37" t="s">
        <v>45</v>
      </c>
      <c r="G52" s="37" t="s">
        <v>45</v>
      </c>
      <c r="H52" s="37">
        <v>5599</v>
      </c>
      <c r="I52" s="37">
        <v>6042</v>
      </c>
      <c r="J52" s="37">
        <v>8253</v>
      </c>
      <c r="K52" s="37">
        <v>8714</v>
      </c>
      <c r="L52" s="37">
        <v>10813</v>
      </c>
      <c r="M52" s="42">
        <v>11240</v>
      </c>
      <c r="N52" s="38">
        <v>0</v>
      </c>
      <c r="O52" s="38">
        <v>0</v>
      </c>
      <c r="P52" s="38">
        <v>0.5783</v>
      </c>
      <c r="Q52" s="38">
        <v>72.221</v>
      </c>
      <c r="R52" s="46">
        <v>4.3498</v>
      </c>
      <c r="S52" s="20" t="s">
        <v>83</v>
      </c>
    </row>
    <row r="53" spans="1:19" ht="12.75">
      <c r="A53" s="20"/>
      <c r="B53" s="37">
        <v>423</v>
      </c>
      <c r="C53" s="42" t="s">
        <v>94</v>
      </c>
      <c r="D53" s="37" t="s">
        <v>45</v>
      </c>
      <c r="E53" s="37" t="s">
        <v>45</v>
      </c>
      <c r="F53" s="37" t="s">
        <v>45</v>
      </c>
      <c r="G53" s="37" t="s">
        <v>45</v>
      </c>
      <c r="H53" s="37" t="s">
        <v>45</v>
      </c>
      <c r="I53" s="37" t="s">
        <v>45</v>
      </c>
      <c r="J53" s="37" t="s">
        <v>45</v>
      </c>
      <c r="K53" s="37" t="s">
        <v>45</v>
      </c>
      <c r="L53" s="37" t="s">
        <v>45</v>
      </c>
      <c r="M53" s="42" t="s">
        <v>45</v>
      </c>
      <c r="N53" s="37" t="s">
        <v>45</v>
      </c>
      <c r="O53" s="37" t="s">
        <v>45</v>
      </c>
      <c r="P53" s="37" t="s">
        <v>45</v>
      </c>
      <c r="Q53" s="37" t="s">
        <v>45</v>
      </c>
      <c r="R53" s="42" t="s">
        <v>45</v>
      </c>
      <c r="S53" s="49" t="s">
        <v>45</v>
      </c>
    </row>
    <row r="54" spans="1:19" ht="12.75">
      <c r="A54" s="20"/>
      <c r="B54" s="37">
        <v>424</v>
      </c>
      <c r="C54" s="42"/>
      <c r="D54" s="37" t="s">
        <v>45</v>
      </c>
      <c r="E54" s="37" t="s">
        <v>45</v>
      </c>
      <c r="F54" s="37" t="s">
        <v>45</v>
      </c>
      <c r="G54" s="37" t="s">
        <v>45</v>
      </c>
      <c r="H54" s="37">
        <v>5617</v>
      </c>
      <c r="I54" s="37">
        <v>5990</v>
      </c>
      <c r="J54" s="37">
        <v>8187</v>
      </c>
      <c r="K54" s="37">
        <v>8652</v>
      </c>
      <c r="L54" s="37">
        <v>10793</v>
      </c>
      <c r="M54" s="42">
        <v>11082</v>
      </c>
      <c r="N54" s="38">
        <v>0</v>
      </c>
      <c r="O54" s="38">
        <v>0</v>
      </c>
      <c r="P54" s="38">
        <v>0.5599</v>
      </c>
      <c r="Q54" s="38">
        <v>65.3715</v>
      </c>
      <c r="R54" s="46">
        <v>2.932</v>
      </c>
      <c r="S54" s="1" t="s">
        <v>84</v>
      </c>
    </row>
    <row r="55" spans="1:19" ht="13.5" thickBot="1">
      <c r="A55" s="19"/>
      <c r="B55" s="33">
        <v>425</v>
      </c>
      <c r="C55" s="40"/>
      <c r="D55" s="33" t="s">
        <v>45</v>
      </c>
      <c r="E55" s="33" t="s">
        <v>45</v>
      </c>
      <c r="F55" s="33" t="s">
        <v>45</v>
      </c>
      <c r="G55" s="33" t="s">
        <v>45</v>
      </c>
      <c r="H55" s="33">
        <v>5552</v>
      </c>
      <c r="I55" s="33">
        <v>5764</v>
      </c>
      <c r="J55" s="33">
        <v>8092</v>
      </c>
      <c r="K55" s="33">
        <v>8524</v>
      </c>
      <c r="L55" s="33">
        <v>10639</v>
      </c>
      <c r="M55" s="40">
        <v>11019</v>
      </c>
      <c r="N55" s="34">
        <v>0</v>
      </c>
      <c r="O55" s="34">
        <v>0</v>
      </c>
      <c r="P55" s="34">
        <v>0.5136</v>
      </c>
      <c r="Q55" s="34">
        <v>76.6047</v>
      </c>
      <c r="R55" s="44">
        <v>3.9945</v>
      </c>
      <c r="S55" s="3" t="s">
        <v>85</v>
      </c>
    </row>
    <row r="56" spans="1:19" ht="12.75">
      <c r="A56" s="18"/>
      <c r="B56" s="35"/>
      <c r="C56" s="41"/>
      <c r="D56" s="35"/>
      <c r="E56" s="35"/>
      <c r="F56" s="35"/>
      <c r="G56" s="35"/>
      <c r="H56" s="35"/>
      <c r="I56" s="35"/>
      <c r="J56" s="35"/>
      <c r="K56" s="35"/>
      <c r="L56" s="35"/>
      <c r="M56" s="41"/>
      <c r="N56" s="39"/>
      <c r="O56" s="39"/>
      <c r="P56" s="39"/>
      <c r="Q56" s="39"/>
      <c r="R56" s="47"/>
      <c r="S56" s="31"/>
    </row>
    <row r="57" spans="1:19" ht="12.75">
      <c r="A57" s="20" t="s">
        <v>33</v>
      </c>
      <c r="B57" s="37">
        <v>427</v>
      </c>
      <c r="C57" s="1"/>
      <c r="D57" s="37" t="s">
        <v>45</v>
      </c>
      <c r="E57" s="37" t="s">
        <v>45</v>
      </c>
      <c r="F57" s="37" t="s">
        <v>45</v>
      </c>
      <c r="G57" s="37" t="s">
        <v>45</v>
      </c>
      <c r="H57" s="37">
        <v>5436</v>
      </c>
      <c r="I57" s="37">
        <v>5802</v>
      </c>
      <c r="J57" s="37">
        <v>8066</v>
      </c>
      <c r="K57" s="37">
        <v>8676</v>
      </c>
      <c r="L57" s="37">
        <v>10641</v>
      </c>
      <c r="M57" s="42">
        <v>10957</v>
      </c>
      <c r="N57" s="38">
        <v>0</v>
      </c>
      <c r="O57" s="38">
        <v>0</v>
      </c>
      <c r="P57" s="38">
        <v>3.5363</v>
      </c>
      <c r="Q57" s="38">
        <v>87.8724</v>
      </c>
      <c r="R57" s="46">
        <v>3.5479</v>
      </c>
      <c r="S57" s="1" t="s">
        <v>86</v>
      </c>
    </row>
    <row r="58" spans="1:19" ht="12.75">
      <c r="A58" s="20"/>
      <c r="B58" s="37">
        <v>428</v>
      </c>
      <c r="C58" s="1"/>
      <c r="D58" s="37" t="s">
        <v>45</v>
      </c>
      <c r="E58" s="37" t="s">
        <v>45</v>
      </c>
      <c r="F58" s="37" t="s">
        <v>45</v>
      </c>
      <c r="G58" s="37" t="s">
        <v>45</v>
      </c>
      <c r="H58" s="37">
        <v>5345</v>
      </c>
      <c r="I58" s="37">
        <v>5702</v>
      </c>
      <c r="J58" s="37">
        <v>7907</v>
      </c>
      <c r="K58" s="37">
        <v>8522</v>
      </c>
      <c r="L58" s="37">
        <v>10549</v>
      </c>
      <c r="M58" s="42">
        <v>10863</v>
      </c>
      <c r="N58" s="38">
        <v>0</v>
      </c>
      <c r="O58" s="38">
        <v>0</v>
      </c>
      <c r="P58" s="38">
        <v>2.5478</v>
      </c>
      <c r="Q58" s="38">
        <v>66.0093</v>
      </c>
      <c r="R58" s="46">
        <v>3.1504</v>
      </c>
      <c r="S58" s="1" t="s">
        <v>87</v>
      </c>
    </row>
    <row r="59" spans="1:19" ht="12.75">
      <c r="A59" s="20"/>
      <c r="B59" s="37">
        <v>429</v>
      </c>
      <c r="C59" s="1"/>
      <c r="D59" s="37" t="s">
        <v>45</v>
      </c>
      <c r="E59" s="37" t="s">
        <v>45</v>
      </c>
      <c r="F59" s="37" t="s">
        <v>45</v>
      </c>
      <c r="G59" s="37" t="s">
        <v>45</v>
      </c>
      <c r="H59" s="37">
        <v>5629</v>
      </c>
      <c r="I59" s="37">
        <v>5965</v>
      </c>
      <c r="J59" s="37">
        <v>8202</v>
      </c>
      <c r="K59" s="37">
        <v>8688</v>
      </c>
      <c r="L59" s="37">
        <v>10805</v>
      </c>
      <c r="M59" s="42">
        <v>11209</v>
      </c>
      <c r="N59" s="38">
        <v>0</v>
      </c>
      <c r="O59" s="38">
        <v>0</v>
      </c>
      <c r="P59" s="38">
        <v>2.6708</v>
      </c>
      <c r="Q59" s="38">
        <v>71.038</v>
      </c>
      <c r="R59" s="46">
        <v>4.1262</v>
      </c>
      <c r="S59" s="1" t="s">
        <v>88</v>
      </c>
    </row>
    <row r="60" spans="1:19" ht="13.5" thickBot="1">
      <c r="A60" s="19"/>
      <c r="B60" s="33">
        <v>430</v>
      </c>
      <c r="C60" s="3"/>
      <c r="D60" s="33" t="s">
        <v>45</v>
      </c>
      <c r="E60" s="33" t="s">
        <v>45</v>
      </c>
      <c r="F60" s="33" t="s">
        <v>45</v>
      </c>
      <c r="G60" s="33" t="s">
        <v>45</v>
      </c>
      <c r="H60" s="33">
        <v>5533</v>
      </c>
      <c r="I60" s="33">
        <v>5881</v>
      </c>
      <c r="J60" s="33">
        <v>8141</v>
      </c>
      <c r="K60" s="33">
        <v>8600</v>
      </c>
      <c r="L60" s="33">
        <v>10719</v>
      </c>
      <c r="M60" s="40">
        <v>11080</v>
      </c>
      <c r="N60" s="34">
        <v>0</v>
      </c>
      <c r="O60" s="34">
        <v>0</v>
      </c>
      <c r="P60" s="34">
        <v>3.7203</v>
      </c>
      <c r="Q60" s="34">
        <v>92.5461</v>
      </c>
      <c r="R60" s="44">
        <v>4.1071</v>
      </c>
      <c r="S60" s="3" t="s">
        <v>89</v>
      </c>
    </row>
    <row r="61" spans="1:19" ht="12.75">
      <c r="A61" s="18"/>
      <c r="B61" s="8"/>
      <c r="C61" s="31"/>
      <c r="D61" s="8"/>
      <c r="E61" s="11"/>
      <c r="F61" s="11"/>
      <c r="G61" s="11"/>
      <c r="H61" s="11"/>
      <c r="I61" s="11"/>
      <c r="J61" s="11"/>
      <c r="K61" s="11"/>
      <c r="L61" s="11"/>
      <c r="M61" s="31"/>
      <c r="N61" s="11"/>
      <c r="O61" s="11"/>
      <c r="P61" s="11"/>
      <c r="Q61" s="11"/>
      <c r="R61" s="31"/>
      <c r="S61" s="31"/>
    </row>
    <row r="62" spans="1:19" ht="12.75">
      <c r="A62" s="20" t="s">
        <v>34</v>
      </c>
      <c r="B62" s="37">
        <v>431</v>
      </c>
      <c r="C62" s="1"/>
      <c r="D62" s="14" t="s">
        <v>45</v>
      </c>
      <c r="E62" s="14" t="s">
        <v>45</v>
      </c>
      <c r="F62" s="14">
        <v>3171</v>
      </c>
      <c r="G62" s="14">
        <v>3290</v>
      </c>
      <c r="H62" s="37">
        <v>5123</v>
      </c>
      <c r="I62" s="37">
        <v>5539</v>
      </c>
      <c r="J62" s="37">
        <v>7737</v>
      </c>
      <c r="K62" s="37">
        <v>8288</v>
      </c>
      <c r="L62" s="37">
        <v>10303</v>
      </c>
      <c r="M62" s="42">
        <v>10525</v>
      </c>
      <c r="N62" s="38">
        <v>0</v>
      </c>
      <c r="O62" s="38">
        <v>0.2513</v>
      </c>
      <c r="P62" s="38">
        <v>7.5303</v>
      </c>
      <c r="Q62" s="38">
        <v>99.0451</v>
      </c>
      <c r="R62" s="46">
        <v>3.7342</v>
      </c>
      <c r="S62" s="1" t="s">
        <v>90</v>
      </c>
    </row>
    <row r="63" spans="1:19" ht="12.75">
      <c r="A63" s="20"/>
      <c r="B63" s="37">
        <v>432</v>
      </c>
      <c r="C63" s="1"/>
      <c r="D63" s="14" t="s">
        <v>45</v>
      </c>
      <c r="E63" s="14" t="s">
        <v>45</v>
      </c>
      <c r="F63" s="14">
        <v>3591</v>
      </c>
      <c r="G63" s="14">
        <v>3768</v>
      </c>
      <c r="H63" s="37">
        <v>5508</v>
      </c>
      <c r="I63" s="37">
        <v>5931</v>
      </c>
      <c r="J63" s="37">
        <v>8207</v>
      </c>
      <c r="K63" s="37">
        <v>8801</v>
      </c>
      <c r="L63" s="37">
        <v>10811</v>
      </c>
      <c r="M63" s="42">
        <v>11020</v>
      </c>
      <c r="N63" s="38">
        <v>0</v>
      </c>
      <c r="O63" s="38">
        <v>0.5045</v>
      </c>
      <c r="P63" s="38">
        <v>10.0578</v>
      </c>
      <c r="Q63" s="38">
        <v>135.1764</v>
      </c>
      <c r="R63" s="46">
        <v>4.1219</v>
      </c>
      <c r="S63" s="1" t="s">
        <v>91</v>
      </c>
    </row>
    <row r="64" spans="1:19" ht="12.75">
      <c r="A64" s="20"/>
      <c r="B64" s="37">
        <v>437</v>
      </c>
      <c r="C64" s="1"/>
      <c r="D64" s="14" t="s">
        <v>45</v>
      </c>
      <c r="E64" s="14" t="s">
        <v>45</v>
      </c>
      <c r="F64" s="14">
        <v>3453</v>
      </c>
      <c r="G64" s="14">
        <v>3586</v>
      </c>
      <c r="H64" s="37">
        <v>5372</v>
      </c>
      <c r="I64" s="37">
        <v>5845</v>
      </c>
      <c r="J64" s="37">
        <v>8111</v>
      </c>
      <c r="K64" s="37">
        <v>8672</v>
      </c>
      <c r="L64" s="37">
        <v>10686</v>
      </c>
      <c r="M64" s="42">
        <v>10865</v>
      </c>
      <c r="N64" s="38">
        <v>0</v>
      </c>
      <c r="O64" s="38">
        <v>0.5567</v>
      </c>
      <c r="P64" s="38">
        <v>9.4244</v>
      </c>
      <c r="Q64" s="38">
        <v>115.6791</v>
      </c>
      <c r="R64" s="46">
        <v>3.4195</v>
      </c>
      <c r="S64" s="1" t="s">
        <v>92</v>
      </c>
    </row>
    <row r="65" spans="1:19" ht="13.5" thickBot="1">
      <c r="A65" s="19"/>
      <c r="B65" s="33">
        <v>438</v>
      </c>
      <c r="C65" s="3"/>
      <c r="D65" s="2" t="s">
        <v>45</v>
      </c>
      <c r="E65" s="2" t="s">
        <v>45</v>
      </c>
      <c r="F65" s="2">
        <v>3434</v>
      </c>
      <c r="G65" s="2">
        <v>3605</v>
      </c>
      <c r="H65" s="33">
        <v>5283</v>
      </c>
      <c r="I65" s="33">
        <v>5629</v>
      </c>
      <c r="J65" s="33">
        <v>7720</v>
      </c>
      <c r="K65" s="33">
        <v>8192</v>
      </c>
      <c r="L65" s="33">
        <v>10363</v>
      </c>
      <c r="M65" s="40">
        <v>10570</v>
      </c>
      <c r="N65" s="34">
        <v>0</v>
      </c>
      <c r="O65" s="34">
        <v>0.2295</v>
      </c>
      <c r="P65" s="34">
        <v>5.2288</v>
      </c>
      <c r="Q65" s="34">
        <v>67.2365</v>
      </c>
      <c r="R65" s="44">
        <v>3.4186</v>
      </c>
      <c r="S65" s="3" t="s">
        <v>93</v>
      </c>
    </row>
    <row r="70" spans="1:18" ht="12.75">
      <c r="A70" t="s">
        <v>100</v>
      </c>
      <c r="B70">
        <v>443</v>
      </c>
      <c r="D70">
        <v>2673</v>
      </c>
      <c r="E70">
        <v>3121</v>
      </c>
      <c r="F70">
        <v>3167</v>
      </c>
      <c r="G70">
        <v>4118</v>
      </c>
      <c r="H70">
        <v>5183</v>
      </c>
      <c r="I70">
        <v>5785</v>
      </c>
      <c r="J70">
        <v>8179</v>
      </c>
      <c r="K70">
        <v>8383</v>
      </c>
      <c r="L70">
        <v>10364</v>
      </c>
      <c r="M70">
        <v>10615</v>
      </c>
      <c r="N70">
        <v>7.8453</v>
      </c>
      <c r="O70">
        <v>153.4005</v>
      </c>
      <c r="P70">
        <v>37.552</v>
      </c>
      <c r="Q70">
        <v>4.0201</v>
      </c>
      <c r="R70">
        <v>6.4241</v>
      </c>
    </row>
    <row r="71" spans="1:18" ht="12.75">
      <c r="A71" t="s">
        <v>101</v>
      </c>
      <c r="N71">
        <v>14.6908</v>
      </c>
      <c r="O71">
        <v>0</v>
      </c>
      <c r="P71">
        <v>90.9724</v>
      </c>
      <c r="Q71">
        <v>12.3641</v>
      </c>
      <c r="R71">
        <v>16.5308</v>
      </c>
    </row>
    <row r="72" spans="14:18" ht="12.75">
      <c r="N72">
        <v>13.7857</v>
      </c>
      <c r="O72">
        <v>0</v>
      </c>
      <c r="P72">
        <v>96.9507</v>
      </c>
      <c r="Q72">
        <v>13.2905</v>
      </c>
      <c r="R72">
        <v>17.5607</v>
      </c>
    </row>
    <row r="77" spans="2:19" ht="12.75">
      <c r="B77">
        <v>439</v>
      </c>
      <c r="D77">
        <v>2511</v>
      </c>
      <c r="E77">
        <v>2879</v>
      </c>
      <c r="F77" t="s">
        <v>102</v>
      </c>
      <c r="G77" t="s">
        <v>103</v>
      </c>
      <c r="H77">
        <v>4114</v>
      </c>
      <c r="I77">
        <v>4783</v>
      </c>
      <c r="J77">
        <v>6032</v>
      </c>
      <c r="K77">
        <v>6613</v>
      </c>
      <c r="L77">
        <v>7747</v>
      </c>
      <c r="M77">
        <v>7969</v>
      </c>
      <c r="N77">
        <v>8.8069</v>
      </c>
      <c r="O77">
        <v>0</v>
      </c>
      <c r="P77">
        <v>43.1152</v>
      </c>
      <c r="Q77">
        <v>10.552</v>
      </c>
      <c r="R77">
        <v>8.2494</v>
      </c>
      <c r="S77" t="s">
        <v>104</v>
      </c>
    </row>
    <row r="78" spans="2:19" ht="12.75">
      <c r="B78">
        <v>440</v>
      </c>
      <c r="D78">
        <v>2913</v>
      </c>
      <c r="E78">
        <v>3320</v>
      </c>
      <c r="F78" t="s">
        <v>102</v>
      </c>
      <c r="G78" t="s">
        <v>103</v>
      </c>
      <c r="H78">
        <v>5451</v>
      </c>
      <c r="I78">
        <v>6357</v>
      </c>
      <c r="J78">
        <v>8362</v>
      </c>
      <c r="K78">
        <v>8691</v>
      </c>
      <c r="L78">
        <v>10990</v>
      </c>
      <c r="M78">
        <v>11389</v>
      </c>
      <c r="N78">
        <v>14.6908</v>
      </c>
      <c r="O78">
        <v>0</v>
      </c>
      <c r="P78">
        <v>90.9724</v>
      </c>
      <c r="Q78">
        <v>12.3641</v>
      </c>
      <c r="R78">
        <v>16.5308</v>
      </c>
      <c r="S78" t="s">
        <v>105</v>
      </c>
    </row>
    <row r="79" spans="2:19" ht="12.75">
      <c r="B79">
        <v>441</v>
      </c>
      <c r="D79">
        <v>3091</v>
      </c>
      <c r="E79">
        <v>3430</v>
      </c>
      <c r="F79" t="s">
        <v>102</v>
      </c>
      <c r="G79" t="s">
        <v>103</v>
      </c>
      <c r="H79">
        <v>5547</v>
      </c>
      <c r="I79">
        <v>6615</v>
      </c>
      <c r="J79">
        <v>8430</v>
      </c>
      <c r="K79">
        <v>8796</v>
      </c>
      <c r="L79">
        <v>11064</v>
      </c>
      <c r="M79">
        <v>11448</v>
      </c>
      <c r="N79">
        <v>13.7857</v>
      </c>
      <c r="O79">
        <v>0</v>
      </c>
      <c r="P79">
        <v>96.9507</v>
      </c>
      <c r="Q79">
        <v>13.2905</v>
      </c>
      <c r="R79">
        <v>17.5607</v>
      </c>
      <c r="S79" t="s">
        <v>106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6"/>
  <sheetViews>
    <sheetView workbookViewId="0" topLeftCell="A1">
      <selection activeCell="M27" sqref="M27"/>
    </sheetView>
  </sheetViews>
  <sheetFormatPr defaultColWidth="9.140625" defaultRowHeight="12.75"/>
  <cols>
    <col min="2" max="2" width="20.7109375" style="0" customWidth="1"/>
  </cols>
  <sheetData>
    <row r="1" ht="12.75">
      <c r="C1" t="s">
        <v>40</v>
      </c>
    </row>
    <row r="2" ht="13.5" thickBot="1"/>
    <row r="3" spans="2:16" ht="12.75">
      <c r="B3" s="18" t="s">
        <v>16</v>
      </c>
      <c r="C3" s="100" t="s">
        <v>35</v>
      </c>
      <c r="D3" s="101"/>
      <c r="E3" s="100" t="s">
        <v>36</v>
      </c>
      <c r="F3" s="101"/>
      <c r="G3" s="100" t="s">
        <v>37</v>
      </c>
      <c r="H3" s="101"/>
      <c r="I3" s="100" t="s">
        <v>38</v>
      </c>
      <c r="J3" s="101"/>
      <c r="K3" s="100" t="s">
        <v>39</v>
      </c>
      <c r="L3" s="101"/>
      <c r="P3" t="s">
        <v>41</v>
      </c>
    </row>
    <row r="4" spans="2:17" ht="13.5" thickBot="1">
      <c r="B4" s="19"/>
      <c r="C4" s="2" t="s">
        <v>42</v>
      </c>
      <c r="D4" s="3" t="s">
        <v>43</v>
      </c>
      <c r="E4" s="2" t="s">
        <v>42</v>
      </c>
      <c r="F4" s="3" t="s">
        <v>43</v>
      </c>
      <c r="G4" s="2" t="s">
        <v>42</v>
      </c>
      <c r="H4" s="3" t="s">
        <v>43</v>
      </c>
      <c r="I4" s="2" t="s">
        <v>42</v>
      </c>
      <c r="J4" s="3" t="s">
        <v>43</v>
      </c>
      <c r="K4" s="2" t="s">
        <v>42</v>
      </c>
      <c r="L4" s="3" t="s">
        <v>44</v>
      </c>
      <c r="P4" t="s">
        <v>35</v>
      </c>
      <c r="Q4" s="4">
        <v>32</v>
      </c>
    </row>
    <row r="5" spans="2:17" ht="12.75">
      <c r="B5" s="18" t="s">
        <v>27</v>
      </c>
      <c r="C5" s="9">
        <v>23.346</v>
      </c>
      <c r="D5" s="28">
        <f>(100*(C5/$Q$4))/((C5/$Q$4)+(E5/$Q$5)+(G5/$Q$6)+(I5/$Q$7))</f>
        <v>95.04066811101909</v>
      </c>
      <c r="E5" s="9">
        <v>1.755</v>
      </c>
      <c r="F5" s="28">
        <f>(100*(E5/$Q$5))/((C5/$Q$4)+(E5/$Q$5)+(G5/$Q$6)+(I5/$Q$7))</f>
        <v>4.959331888980905</v>
      </c>
      <c r="G5" s="9">
        <v>0</v>
      </c>
      <c r="H5" s="28">
        <f>(100*(G5/$Q$6))/((C5/$Q$4)+(E5/$Q$5)+(G5/$Q$6)+(I5/$Q$7))</f>
        <v>0</v>
      </c>
      <c r="I5" s="9">
        <v>0</v>
      </c>
      <c r="J5" s="28">
        <f>(100*(I5/$Q$7))/((C5/$Q$4)+(E5/$Q$5)+(G5/$Q$6)+(I5/$Q$7))</f>
        <v>0</v>
      </c>
      <c r="K5" s="9">
        <v>0.375</v>
      </c>
      <c r="L5" s="12">
        <f>K5*100/(C5+E5+G5+I5)</f>
        <v>1.4939643838890881</v>
      </c>
      <c r="P5" t="s">
        <v>36</v>
      </c>
      <c r="Q5">
        <v>46.1</v>
      </c>
    </row>
    <row r="6" spans="2:17" ht="12.75">
      <c r="B6" s="20" t="s">
        <v>28</v>
      </c>
      <c r="C6" s="22">
        <v>21.494</v>
      </c>
      <c r="D6" s="29">
        <f aca="true" t="shared" si="0" ref="D6:D22">(100*(C6/$Q$4))/((C6/$Q$4)+(E6/$Q$5)+(G6/$Q$6)+(I6/$Q$7))</f>
        <v>89.96790764809187</v>
      </c>
      <c r="E6" s="22">
        <v>3.113</v>
      </c>
      <c r="F6" s="29">
        <f aca="true" t="shared" si="1" ref="F6:F22">(100*(E6/$Q$5))/((C6/$Q$4)+(E6/$Q$5)+(G6/$Q$6)+(I6/$Q$7))</f>
        <v>9.04479128037176</v>
      </c>
      <c r="G6" s="22">
        <v>0.443</v>
      </c>
      <c r="H6" s="29">
        <f aca="true" t="shared" si="2" ref="H6:H22">(100*(G6/$Q$6))/((C6/$Q$4)+(E6/$Q$5)+(G6/$Q$6)+(I6/$Q$7))</f>
        <v>0.9873010715363899</v>
      </c>
      <c r="I6" s="22">
        <v>0</v>
      </c>
      <c r="J6" s="29">
        <f aca="true" t="shared" si="3" ref="J6:J22">(100*(I6/$Q$7))/((C6/$Q$4)+(E6/$Q$5)+(G6/$Q$6)+(I6/$Q$7))</f>
        <v>0</v>
      </c>
      <c r="K6" s="22">
        <v>0.372</v>
      </c>
      <c r="L6" s="15">
        <f aca="true" t="shared" si="4" ref="L6:L22">K6*100/(C6+E6+G6+I6)</f>
        <v>1.4850299401197606</v>
      </c>
      <c r="P6" t="s">
        <v>37</v>
      </c>
      <c r="Q6">
        <v>60.1</v>
      </c>
    </row>
    <row r="7" spans="2:17" ht="13.5" thickBot="1">
      <c r="B7" s="19" t="s">
        <v>29</v>
      </c>
      <c r="C7" s="23">
        <v>18.383</v>
      </c>
      <c r="D7" s="30">
        <f t="shared" si="0"/>
        <v>80.03935780503288</v>
      </c>
      <c r="E7" s="23">
        <v>5.931</v>
      </c>
      <c r="F7" s="30">
        <f t="shared" si="1"/>
        <v>17.925207230783226</v>
      </c>
      <c r="G7" s="23">
        <v>0.878</v>
      </c>
      <c r="H7" s="30">
        <f t="shared" si="2"/>
        <v>2.035434964183888</v>
      </c>
      <c r="I7" s="23">
        <v>0</v>
      </c>
      <c r="J7" s="30">
        <f t="shared" si="3"/>
        <v>0</v>
      </c>
      <c r="K7" s="23">
        <v>0.384</v>
      </c>
      <c r="L7" s="16">
        <f t="shared" si="4"/>
        <v>1.5242934264845982</v>
      </c>
      <c r="P7" t="s">
        <v>38</v>
      </c>
      <c r="Q7">
        <v>74.1</v>
      </c>
    </row>
    <row r="8" spans="2:17" ht="13.5" thickBot="1">
      <c r="B8" s="21"/>
      <c r="C8" s="24"/>
      <c r="D8" s="29"/>
      <c r="E8" s="24"/>
      <c r="F8" s="29"/>
      <c r="G8" s="24"/>
      <c r="H8" s="29"/>
      <c r="I8" s="24"/>
      <c r="J8" s="29"/>
      <c r="K8" s="24"/>
      <c r="L8" s="5"/>
      <c r="M8" s="13"/>
      <c r="P8" t="s">
        <v>39</v>
      </c>
      <c r="Q8">
        <v>88.2</v>
      </c>
    </row>
    <row r="9" spans="2:12" ht="12.75">
      <c r="B9" s="18" t="s">
        <v>25</v>
      </c>
      <c r="C9" s="25">
        <v>0.85</v>
      </c>
      <c r="D9" s="28">
        <f t="shared" si="0"/>
        <v>4.913996936386554</v>
      </c>
      <c r="E9" s="9">
        <v>22.209</v>
      </c>
      <c r="F9" s="28">
        <f t="shared" si="1"/>
        <v>89.12386511998692</v>
      </c>
      <c r="G9" s="9">
        <v>1.606</v>
      </c>
      <c r="H9" s="28">
        <f t="shared" si="2"/>
        <v>4.943528052359357</v>
      </c>
      <c r="I9" s="9">
        <v>0.408</v>
      </c>
      <c r="J9" s="28">
        <f t="shared" si="3"/>
        <v>1.0186098912671724</v>
      </c>
      <c r="K9" s="9">
        <v>0.392</v>
      </c>
      <c r="L9" s="12">
        <f t="shared" si="4"/>
        <v>1.5634347704702267</v>
      </c>
    </row>
    <row r="10" spans="2:12" ht="12.75">
      <c r="B10" s="20" t="s">
        <v>23</v>
      </c>
      <c r="C10" s="22">
        <v>1.778</v>
      </c>
      <c r="D10" s="29">
        <f t="shared" si="0"/>
        <v>10.238314122090893</v>
      </c>
      <c r="E10" s="22">
        <v>19.755</v>
      </c>
      <c r="F10" s="29">
        <f t="shared" si="1"/>
        <v>78.96284371556158</v>
      </c>
      <c r="G10" s="22">
        <v>3.205</v>
      </c>
      <c r="H10" s="29">
        <f t="shared" si="2"/>
        <v>9.82653111295237</v>
      </c>
      <c r="I10" s="22">
        <v>0.391</v>
      </c>
      <c r="J10" s="29">
        <f t="shared" si="3"/>
        <v>0.9723110493951509</v>
      </c>
      <c r="K10" s="22">
        <v>0.386</v>
      </c>
      <c r="L10" s="15">
        <f t="shared" si="4"/>
        <v>1.5360738588881373</v>
      </c>
    </row>
    <row r="11" spans="2:12" ht="13.5" thickBot="1">
      <c r="B11" s="19" t="s">
        <v>24</v>
      </c>
      <c r="C11" s="23">
        <v>0.805</v>
      </c>
      <c r="D11" s="30">
        <f t="shared" si="0"/>
        <v>4.897853982261529</v>
      </c>
      <c r="E11" s="23">
        <v>16.431</v>
      </c>
      <c r="F11" s="30">
        <f t="shared" si="1"/>
        <v>69.39417256682755</v>
      </c>
      <c r="G11" s="23">
        <v>7.595</v>
      </c>
      <c r="H11" s="30">
        <f t="shared" si="2"/>
        <v>24.604425994953377</v>
      </c>
      <c r="I11" s="26">
        <v>0.42</v>
      </c>
      <c r="J11" s="30">
        <f t="shared" si="3"/>
        <v>1.1035474559575351</v>
      </c>
      <c r="K11" s="23">
        <v>0.386</v>
      </c>
      <c r="L11" s="16">
        <f t="shared" si="4"/>
        <v>1.5286523306007682</v>
      </c>
    </row>
    <row r="12" spans="2:13" ht="13.5" thickBot="1">
      <c r="B12" s="21"/>
      <c r="C12" s="24"/>
      <c r="D12" s="29"/>
      <c r="E12" s="24"/>
      <c r="F12" s="29"/>
      <c r="G12" s="24"/>
      <c r="H12" s="29"/>
      <c r="I12" s="24"/>
      <c r="J12" s="29"/>
      <c r="K12" s="24"/>
      <c r="L12" s="5"/>
      <c r="M12" s="13"/>
    </row>
    <row r="13" spans="2:12" ht="12.75">
      <c r="B13" s="18" t="s">
        <v>26</v>
      </c>
      <c r="C13" s="9">
        <v>0.187</v>
      </c>
      <c r="D13" s="28">
        <f t="shared" si="0"/>
        <v>1.3924034990706518</v>
      </c>
      <c r="E13" s="9">
        <v>0.951</v>
      </c>
      <c r="F13" s="28">
        <f t="shared" si="1"/>
        <v>4.915334402510013</v>
      </c>
      <c r="G13" s="9">
        <v>22.384</v>
      </c>
      <c r="H13" s="28">
        <f t="shared" si="2"/>
        <v>88.74353061673673</v>
      </c>
      <c r="I13" s="9">
        <v>1.539</v>
      </c>
      <c r="J13" s="28">
        <f t="shared" si="3"/>
        <v>4.948731481682613</v>
      </c>
      <c r="K13" s="9">
        <v>0.388</v>
      </c>
      <c r="L13" s="12">
        <f t="shared" si="4"/>
        <v>1.5482223374965087</v>
      </c>
    </row>
    <row r="14" spans="2:12" ht="12.75">
      <c r="B14" s="20" t="s">
        <v>30</v>
      </c>
      <c r="C14" s="22">
        <v>0.133</v>
      </c>
      <c r="D14" s="29">
        <f t="shared" si="0"/>
        <v>0.9923878247636636</v>
      </c>
      <c r="E14" s="22">
        <v>1.926</v>
      </c>
      <c r="F14" s="29">
        <f t="shared" si="1"/>
        <v>9.975510318502456</v>
      </c>
      <c r="G14" s="27">
        <v>19.92</v>
      </c>
      <c r="H14" s="29">
        <f t="shared" si="2"/>
        <v>79.13974141060008</v>
      </c>
      <c r="I14" s="27">
        <v>3.07</v>
      </c>
      <c r="J14" s="29">
        <f t="shared" si="3"/>
        <v>9.892360446133788</v>
      </c>
      <c r="K14" s="22">
        <v>0.378</v>
      </c>
      <c r="L14" s="15">
        <f t="shared" si="4"/>
        <v>1.5090422771368115</v>
      </c>
    </row>
    <row r="15" spans="2:12" ht="13.5" thickBot="1">
      <c r="B15" s="19" t="s">
        <v>31</v>
      </c>
      <c r="C15" s="23">
        <v>0.155</v>
      </c>
      <c r="D15" s="30">
        <f t="shared" si="0"/>
        <v>1.1701912553771552</v>
      </c>
      <c r="E15" s="23">
        <v>1.866</v>
      </c>
      <c r="F15" s="30">
        <f t="shared" si="1"/>
        <v>9.778806275429387</v>
      </c>
      <c r="G15" s="23">
        <v>17.295</v>
      </c>
      <c r="H15" s="30">
        <f t="shared" si="2"/>
        <v>69.52183440244033</v>
      </c>
      <c r="I15" s="26">
        <v>5.99</v>
      </c>
      <c r="J15" s="30">
        <f t="shared" si="3"/>
        <v>19.529168066753133</v>
      </c>
      <c r="K15" s="23">
        <v>0.386</v>
      </c>
      <c r="L15" s="16">
        <f t="shared" si="4"/>
        <v>1.5253299612740059</v>
      </c>
    </row>
    <row r="16" spans="2:12" ht="13.5" thickBot="1">
      <c r="B16" s="21"/>
      <c r="C16" s="24"/>
      <c r="D16" s="29"/>
      <c r="E16" s="24"/>
      <c r="F16" s="29"/>
      <c r="G16" s="24"/>
      <c r="H16" s="29"/>
      <c r="I16" s="24"/>
      <c r="J16" s="29"/>
      <c r="K16" s="24"/>
      <c r="L16" s="17"/>
    </row>
    <row r="17" spans="2:12" ht="12.75">
      <c r="B17" s="18" t="s">
        <v>32</v>
      </c>
      <c r="C17" s="9">
        <v>0</v>
      </c>
      <c r="D17" s="28">
        <f t="shared" si="0"/>
        <v>0</v>
      </c>
      <c r="E17" s="9">
        <v>0</v>
      </c>
      <c r="F17" s="28">
        <f t="shared" si="1"/>
        <v>0</v>
      </c>
      <c r="G17" s="9">
        <v>0.202</v>
      </c>
      <c r="H17" s="28">
        <f t="shared" si="2"/>
        <v>0.9913795244581279</v>
      </c>
      <c r="I17" s="9">
        <v>24.873</v>
      </c>
      <c r="J17" s="28">
        <f t="shared" si="3"/>
        <v>99.00862047554187</v>
      </c>
      <c r="K17" s="9">
        <v>0.371</v>
      </c>
      <c r="L17" s="12">
        <f t="shared" si="4"/>
        <v>1.4795613160518444</v>
      </c>
    </row>
    <row r="18" spans="2:12" ht="12.75">
      <c r="B18" s="20" t="s">
        <v>33</v>
      </c>
      <c r="C18" s="22">
        <v>0</v>
      </c>
      <c r="D18" s="29">
        <f t="shared" si="0"/>
        <v>0</v>
      </c>
      <c r="E18" s="22">
        <v>0</v>
      </c>
      <c r="F18" s="29">
        <f t="shared" si="1"/>
        <v>0</v>
      </c>
      <c r="G18" s="22">
        <v>1.059</v>
      </c>
      <c r="H18" s="29">
        <f t="shared" si="2"/>
        <v>5.15966532092545</v>
      </c>
      <c r="I18" s="27">
        <v>24</v>
      </c>
      <c r="J18" s="29">
        <f t="shared" si="3"/>
        <v>94.84033467907456</v>
      </c>
      <c r="K18" s="22">
        <v>0.393</v>
      </c>
      <c r="L18" s="15">
        <f t="shared" si="4"/>
        <v>1.5682988147970789</v>
      </c>
    </row>
    <row r="19" spans="2:12" ht="13.5" thickBot="1">
      <c r="B19" s="19" t="s">
        <v>34</v>
      </c>
      <c r="C19" s="23">
        <v>0</v>
      </c>
      <c r="D19" s="30">
        <f t="shared" si="0"/>
        <v>0</v>
      </c>
      <c r="E19" s="23">
        <v>0.184</v>
      </c>
      <c r="F19" s="30">
        <f t="shared" si="1"/>
        <v>1.152252289626159</v>
      </c>
      <c r="G19" s="23">
        <v>1.863</v>
      </c>
      <c r="H19" s="30">
        <f t="shared" si="2"/>
        <v>8.948887842539602</v>
      </c>
      <c r="I19" s="23">
        <v>23.075</v>
      </c>
      <c r="J19" s="30">
        <f t="shared" si="3"/>
        <v>89.89885986783423</v>
      </c>
      <c r="K19" s="23">
        <v>0.383</v>
      </c>
      <c r="L19" s="16">
        <f t="shared" si="4"/>
        <v>1.5245601464851524</v>
      </c>
    </row>
    <row r="20" spans="4:13" ht="12.75">
      <c r="D20" s="94"/>
      <c r="E20" s="11"/>
      <c r="F20" s="95"/>
      <c r="G20" s="11"/>
      <c r="H20" s="95"/>
      <c r="I20" s="11"/>
      <c r="J20" s="95"/>
      <c r="K20" s="11"/>
      <c r="L20" s="96"/>
      <c r="M20" s="14"/>
    </row>
    <row r="21" spans="4:14" ht="12.75">
      <c r="D21" s="95"/>
      <c r="E21" s="14"/>
      <c r="F21" s="95"/>
      <c r="H21" s="95"/>
      <c r="I21" s="14"/>
      <c r="J21" s="95"/>
      <c r="K21" s="14"/>
      <c r="L21" s="96"/>
      <c r="N21" t="s">
        <v>117</v>
      </c>
    </row>
    <row r="22" spans="2:14" ht="12.75">
      <c r="B22" t="s">
        <v>107</v>
      </c>
      <c r="C22" s="86">
        <v>1.41</v>
      </c>
      <c r="D22" s="95">
        <f t="shared" si="0"/>
        <v>8.429079266478501</v>
      </c>
      <c r="E22" s="86">
        <v>19.041</v>
      </c>
      <c r="F22" s="95">
        <f t="shared" si="1"/>
        <v>79.0132328120575</v>
      </c>
      <c r="G22" s="86">
        <v>3.62</v>
      </c>
      <c r="H22" s="95">
        <f t="shared" si="2"/>
        <v>11.522457160393076</v>
      </c>
      <c r="I22" s="14">
        <v>0.401</v>
      </c>
      <c r="J22" s="95">
        <f t="shared" si="3"/>
        <v>1.035230761070933</v>
      </c>
      <c r="K22" s="86">
        <v>0.404</v>
      </c>
      <c r="L22" s="96">
        <f t="shared" si="4"/>
        <v>1.6508662961752207</v>
      </c>
      <c r="N22">
        <f>SUM(C22,E22,G22,I22)</f>
        <v>24.472</v>
      </c>
    </row>
    <row r="23" spans="4:6" ht="12.75">
      <c r="D23" s="14"/>
      <c r="F23" s="14"/>
    </row>
    <row r="26" ht="12.75">
      <c r="M26" s="4"/>
    </row>
  </sheetData>
  <mergeCells count="5">
    <mergeCell ref="K3:L3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2007-04-16T08:23:28Z</dcterms:created>
  <dcterms:modified xsi:type="dcterms:W3CDTF">2007-06-04T13:25:29Z</dcterms:modified>
  <cp:category/>
  <cp:version/>
  <cp:contentType/>
  <cp:contentStatus/>
</cp:coreProperties>
</file>